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00" windowHeight="7545" activeTab="0"/>
  </bookViews>
  <sheets>
    <sheet name="計画" sheetId="1" r:id="rId1"/>
    <sheet name="ふん尿排泄原単位" sheetId="2" state="hidden" r:id="rId2"/>
    <sheet name="草地施肥標準" sheetId="3" state="hidden" r:id="rId3"/>
    <sheet name="畑作施肥標準" sheetId="4" state="hidden" r:id="rId4"/>
    <sheet name="市町村" sheetId="5" state="hidden" r:id="rId5"/>
  </sheets>
  <definedNames/>
  <calcPr fullCalcOnLoad="1"/>
</workbook>
</file>

<file path=xl/sharedStrings.xml><?xml version="1.0" encoding="utf-8"?>
<sst xmlns="http://schemas.openxmlformats.org/spreadsheetml/2006/main" count="6021" uniqueCount="464">
  <si>
    <t>市町村</t>
  </si>
  <si>
    <t>区分</t>
  </si>
  <si>
    <t>飼養可能頭数</t>
  </si>
  <si>
    <t>土壌</t>
  </si>
  <si>
    <t>低地土</t>
  </si>
  <si>
    <t>地帯区分</t>
  </si>
  <si>
    <t>台地土</t>
  </si>
  <si>
    <t>火山性土</t>
  </si>
  <si>
    <t>作物</t>
  </si>
  <si>
    <t>土壌区分</t>
  </si>
  <si>
    <t>造成・更新</t>
  </si>
  <si>
    <t>泥炭土</t>
  </si>
  <si>
    <t>道北</t>
  </si>
  <si>
    <t>道東</t>
  </si>
  <si>
    <r>
      <t>N</t>
    </r>
    <r>
      <rPr>
        <sz val="11"/>
        <rFont val="ＭＳ Ｐ明朝"/>
        <family val="1"/>
      </rPr>
      <t>換算</t>
    </r>
  </si>
  <si>
    <t>必要面積</t>
  </si>
  <si>
    <t>N</t>
  </si>
  <si>
    <t>-</t>
  </si>
  <si>
    <t>-</t>
  </si>
  <si>
    <t>-</t>
  </si>
  <si>
    <t>-</t>
  </si>
  <si>
    <r>
      <t>K</t>
    </r>
    <r>
      <rPr>
        <sz val="11"/>
        <rFont val="ＭＳ Ｐ明朝"/>
        <family val="1"/>
      </rPr>
      <t>換算</t>
    </r>
  </si>
  <si>
    <r>
      <t>P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</si>
  <si>
    <r>
      <t>K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</si>
  <si>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r>
      <t>k</t>
    </r>
    <r>
      <rPr>
        <sz val="11"/>
        <rFont val="Times New Roman"/>
        <family val="1"/>
      </rPr>
      <t>g/10a</t>
    </r>
  </si>
  <si>
    <r>
      <t>h</t>
    </r>
    <r>
      <rPr>
        <sz val="11"/>
        <rFont val="Times New Roman"/>
        <family val="1"/>
      </rPr>
      <t>a/</t>
    </r>
    <r>
      <rPr>
        <sz val="11"/>
        <rFont val="ＭＳ Ｐ明朝"/>
        <family val="1"/>
      </rPr>
      <t>頭</t>
    </r>
  </si>
  <si>
    <t>-</t>
  </si>
  <si>
    <t>単年施用</t>
  </si>
  <si>
    <t>養分</t>
  </si>
  <si>
    <r>
      <t>年間排泄養分量</t>
    </r>
    <r>
      <rPr>
        <vertAlign val="superscript"/>
        <sz val="11"/>
        <rFont val="ＭＳ 明朝"/>
        <family val="1"/>
      </rPr>
      <t>1)</t>
    </r>
  </si>
  <si>
    <t>基準肥効率</t>
  </si>
  <si>
    <t>年間排泄養分量の
肥料換算値</t>
  </si>
  <si>
    <t>ふん</t>
  </si>
  <si>
    <t>尿</t>
  </si>
  <si>
    <t>ふん</t>
  </si>
  <si>
    <r>
      <t>k</t>
    </r>
    <r>
      <rPr>
        <sz val="11"/>
        <rFont val="Times New Roman"/>
        <family val="1"/>
      </rPr>
      <t>g/</t>
    </r>
    <r>
      <rPr>
        <sz val="11"/>
        <rFont val="ＭＳ 明朝"/>
        <family val="1"/>
      </rPr>
      <t>頭</t>
    </r>
  </si>
  <si>
    <r>
      <t>kg/</t>
    </r>
    <r>
      <rPr>
        <sz val="11"/>
        <rFont val="Times New Roman"/>
        <family val="1"/>
      </rPr>
      <t>kg</t>
    </r>
  </si>
  <si>
    <r>
      <t>kg/</t>
    </r>
    <r>
      <rPr>
        <sz val="11"/>
        <rFont val="ＭＳ Ｐ明朝"/>
        <family val="1"/>
      </rPr>
      <t>頭</t>
    </r>
  </si>
  <si>
    <t>A</t>
  </si>
  <si>
    <t>B</t>
  </si>
  <si>
    <t>C</t>
  </si>
  <si>
    <t>D</t>
  </si>
  <si>
    <r>
      <t>A</t>
    </r>
    <r>
      <rPr>
        <sz val="11"/>
        <rFont val="ＭＳ Ｐ明朝"/>
        <family val="1"/>
      </rPr>
      <t>×</t>
    </r>
    <r>
      <rPr>
        <sz val="11"/>
        <rFont val="Times New Roman"/>
        <family val="1"/>
      </rPr>
      <t>C+B</t>
    </r>
    <r>
      <rPr>
        <sz val="11"/>
        <rFont val="ＭＳ Ｐ明朝"/>
        <family val="1"/>
      </rPr>
      <t>×</t>
    </r>
    <r>
      <rPr>
        <sz val="11"/>
        <rFont val="Times New Roman"/>
        <family val="1"/>
      </rPr>
      <t>D</t>
    </r>
  </si>
  <si>
    <t>N</t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</si>
  <si>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</si>
  <si>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 xml:space="preserve">1) </t>
    </r>
    <r>
      <rPr>
        <sz val="11"/>
        <rFont val="ＭＳ Ｐ明朝"/>
        <family val="1"/>
      </rPr>
      <t>窒素：ふん　</t>
    </r>
    <r>
      <rPr>
        <sz val="11"/>
        <rFont val="Times New Roman"/>
        <family val="1"/>
      </rPr>
      <t>179gN/</t>
    </r>
    <r>
      <rPr>
        <sz val="11"/>
        <rFont val="ＭＳ Ｐ明朝"/>
        <family val="1"/>
      </rPr>
      <t>日×</t>
    </r>
    <r>
      <rPr>
        <sz val="11"/>
        <rFont val="Times New Roman"/>
        <family val="1"/>
      </rPr>
      <t>365</t>
    </r>
    <r>
      <rPr>
        <sz val="11"/>
        <rFont val="ＭＳ Ｐ明朝"/>
        <family val="1"/>
      </rPr>
      <t>日</t>
    </r>
    <r>
      <rPr>
        <sz val="11"/>
        <rFont val="Times New Roman"/>
        <family val="1"/>
      </rPr>
      <t xml:space="preserve">,  </t>
    </r>
    <r>
      <rPr>
        <sz val="11"/>
        <rFont val="ＭＳ Ｐ明朝"/>
        <family val="1"/>
      </rPr>
      <t>尿　</t>
    </r>
    <r>
      <rPr>
        <sz val="11"/>
        <rFont val="Times New Roman"/>
        <family val="1"/>
      </rPr>
      <t>110gN/</t>
    </r>
    <r>
      <rPr>
        <sz val="11"/>
        <rFont val="ＭＳ Ｐ明朝"/>
        <family val="1"/>
      </rPr>
      <t>日×</t>
    </r>
    <r>
      <rPr>
        <sz val="11"/>
        <rFont val="Times New Roman"/>
        <family val="1"/>
      </rPr>
      <t>365</t>
    </r>
    <r>
      <rPr>
        <sz val="11"/>
        <rFont val="ＭＳ Ｐ明朝"/>
        <family val="1"/>
      </rPr>
      <t>日（日本飼養標準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乳牛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，</t>
    </r>
    <r>
      <rPr>
        <sz val="11"/>
        <rFont val="Times New Roman"/>
        <family val="1"/>
      </rPr>
      <t>1999</t>
    </r>
    <r>
      <rPr>
        <sz val="11"/>
        <rFont val="Times New Roman"/>
        <family val="1"/>
      </rPr>
      <t>)</t>
    </r>
  </si>
  <si>
    <r>
      <t xml:space="preserve"> 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カリウム：ふん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泌乳期</t>
    </r>
    <r>
      <rPr>
        <sz val="11"/>
        <rFont val="Times New Roman"/>
        <family val="1"/>
      </rPr>
      <t>78gK/</t>
    </r>
    <r>
      <rPr>
        <sz val="11"/>
        <rFont val="ＭＳ Ｐ明朝"/>
        <family val="1"/>
      </rPr>
      <t>日×</t>
    </r>
    <r>
      <rPr>
        <sz val="11"/>
        <rFont val="Times New Roman"/>
        <family val="1"/>
      </rPr>
      <t>305</t>
    </r>
    <r>
      <rPr>
        <sz val="11"/>
        <rFont val="ＭＳ Ｐ明朝"/>
        <family val="1"/>
      </rPr>
      <t>日＋乾乳期</t>
    </r>
    <r>
      <rPr>
        <sz val="11"/>
        <rFont val="Times New Roman"/>
        <family val="1"/>
      </rPr>
      <t>29gK/</t>
    </r>
    <r>
      <rPr>
        <sz val="11"/>
        <rFont val="ＭＳ Ｐ明朝"/>
        <family val="1"/>
      </rPr>
      <t>日×</t>
    </r>
    <r>
      <rPr>
        <sz val="11"/>
        <rFont val="Times New Roman"/>
        <family val="1"/>
      </rPr>
      <t>60</t>
    </r>
    <r>
      <rPr>
        <sz val="11"/>
        <rFont val="ＭＳ Ｐ明朝"/>
        <family val="1"/>
      </rPr>
      <t>日</t>
    </r>
  </si>
  <si>
    <r>
      <t xml:space="preserve"> </t>
    </r>
    <r>
      <rPr>
        <sz val="11"/>
        <rFont val="Times New Roman"/>
        <family val="1"/>
      </rPr>
      <t xml:space="preserve">               </t>
    </r>
    <r>
      <rPr>
        <sz val="11"/>
        <rFont val="ＭＳ Ｐ明朝"/>
        <family val="1"/>
      </rPr>
      <t>尿　泌乳期</t>
    </r>
    <r>
      <rPr>
        <sz val="11"/>
        <rFont val="Times New Roman"/>
        <family val="1"/>
      </rPr>
      <t>282gK/</t>
    </r>
    <r>
      <rPr>
        <sz val="11"/>
        <rFont val="ＭＳ Ｐ明朝"/>
        <family val="1"/>
      </rPr>
      <t>日×</t>
    </r>
    <r>
      <rPr>
        <sz val="11"/>
        <rFont val="Times New Roman"/>
        <family val="1"/>
      </rPr>
      <t>305</t>
    </r>
    <r>
      <rPr>
        <sz val="11"/>
        <rFont val="ＭＳ Ｐ明朝"/>
        <family val="1"/>
      </rPr>
      <t>日＋乾乳期</t>
    </r>
    <r>
      <rPr>
        <sz val="11"/>
        <rFont val="Times New Roman"/>
        <family val="1"/>
      </rPr>
      <t>141gK/</t>
    </r>
    <r>
      <rPr>
        <sz val="11"/>
        <rFont val="ＭＳ Ｐ明朝"/>
        <family val="1"/>
      </rPr>
      <t>日×</t>
    </r>
    <r>
      <rPr>
        <sz val="11"/>
        <rFont val="Times New Roman"/>
        <family val="1"/>
      </rPr>
      <t>60</t>
    </r>
    <r>
      <rPr>
        <sz val="11"/>
        <rFont val="ＭＳ Ｐ明朝"/>
        <family val="1"/>
      </rPr>
      <t>日</t>
    </r>
    <r>
      <rPr>
        <sz val="11"/>
        <rFont val="Times New Roman"/>
        <family val="1"/>
      </rPr>
      <t xml:space="preserve">     (</t>
    </r>
    <r>
      <rPr>
        <sz val="11"/>
        <rFont val="ＭＳ Ｐ明朝"/>
        <family val="1"/>
      </rPr>
      <t>久米</t>
    </r>
    <r>
      <rPr>
        <sz val="11"/>
        <rFont val="Times New Roman"/>
        <family val="1"/>
      </rPr>
      <t>,2004)</t>
    </r>
  </si>
  <si>
    <r>
      <t>1.95-2.46K%</t>
    </r>
    <r>
      <rPr>
        <sz val="11"/>
        <rFont val="ＭＳ Ｐ明朝"/>
        <family val="1"/>
      </rPr>
      <t>　グラスサイレージ</t>
    </r>
  </si>
  <si>
    <t>牧草に対する肥料換算値</t>
  </si>
  <si>
    <t>ふん尿</t>
  </si>
  <si>
    <t>養分</t>
  </si>
  <si>
    <r>
      <t>年間養分排泄養分量</t>
    </r>
    <r>
      <rPr>
        <vertAlign val="superscript"/>
        <sz val="10"/>
        <rFont val="Times New Roman"/>
        <family val="1"/>
      </rPr>
      <t>1)</t>
    </r>
    <r>
      <rPr>
        <vertAlign val="superscript"/>
        <sz val="10"/>
        <rFont val="ＭＳ Ｐ明朝"/>
        <family val="1"/>
      </rPr>
      <t xml:space="preserve">　　
</t>
    </r>
    <r>
      <rPr>
        <sz val="10"/>
        <rFont val="Times New Roman"/>
        <family val="1"/>
      </rPr>
      <t>(kg/</t>
    </r>
    <r>
      <rPr>
        <sz val="10"/>
        <rFont val="ＭＳ Ｐ明朝"/>
        <family val="1"/>
      </rPr>
      <t>頭</t>
    </r>
    <r>
      <rPr>
        <sz val="10"/>
        <rFont val="Times New Roman"/>
        <family val="1"/>
      </rPr>
      <t>)</t>
    </r>
  </si>
  <si>
    <r>
      <t>基準肥効率</t>
    </r>
    <r>
      <rPr>
        <vertAlign val="superscript"/>
        <sz val="10"/>
        <rFont val="Times New Roman"/>
        <family val="1"/>
      </rPr>
      <t xml:space="preserve">2)
</t>
    </r>
    <r>
      <rPr>
        <sz val="10"/>
        <rFont val="Times New Roman"/>
        <family val="1"/>
      </rPr>
      <t>(kg/kg)</t>
    </r>
  </si>
  <si>
    <r>
      <t>年間排泄養分の
肥料換算値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 
(kg/</t>
    </r>
    <r>
      <rPr>
        <sz val="10"/>
        <rFont val="ＭＳ Ｐ明朝"/>
        <family val="1"/>
      </rPr>
      <t>頭</t>
    </r>
    <r>
      <rPr>
        <sz val="10"/>
        <rFont val="Times New Roman"/>
        <family val="1"/>
      </rPr>
      <t>)</t>
    </r>
  </si>
  <si>
    <t>N</t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</si>
  <si>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</si>
  <si>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1)</t>
    </r>
    <r>
      <rPr>
        <sz val="10"/>
        <rFont val="ＭＳ Ｐ明朝"/>
        <family val="1"/>
      </rPr>
      <t>窒素，扇ら</t>
    </r>
    <r>
      <rPr>
        <sz val="10"/>
        <rFont val="Times New Roman"/>
        <family val="1"/>
      </rPr>
      <t>(2003)</t>
    </r>
    <r>
      <rPr>
        <sz val="10"/>
        <rFont val="ＭＳ Ｐ明朝"/>
        <family val="1"/>
      </rPr>
      <t>；　カリウム，久米</t>
    </r>
    <r>
      <rPr>
        <sz val="10"/>
        <rFont val="Times New Roman"/>
        <family val="1"/>
      </rPr>
      <t>(2004)</t>
    </r>
    <r>
      <rPr>
        <sz val="10"/>
        <rFont val="ＭＳ Ｐ明朝"/>
        <family val="1"/>
      </rPr>
      <t>より</t>
    </r>
  </si>
  <si>
    <r>
      <t>2)</t>
    </r>
    <r>
      <rPr>
        <sz val="10"/>
        <rFont val="ＭＳ Ｐ明朝"/>
        <family val="1"/>
      </rPr>
      <t>「家畜ふん尿処理・利用の手引き</t>
    </r>
    <r>
      <rPr>
        <sz val="10"/>
        <rFont val="Times New Roman"/>
        <family val="1"/>
      </rPr>
      <t>2004</t>
    </r>
    <r>
      <rPr>
        <sz val="10"/>
        <rFont val="ＭＳ Ｐ明朝"/>
        <family val="1"/>
      </rPr>
      <t>」のスラリーに準ずる</t>
    </r>
  </si>
  <si>
    <r>
      <t>3)</t>
    </r>
    <r>
      <rPr>
        <sz val="10"/>
        <rFont val="ＭＳ Ｐ明朝"/>
        <family val="1"/>
      </rPr>
      <t>年間養分排泄量</t>
    </r>
    <r>
      <rPr>
        <sz val="10"/>
        <rFont val="Times New Roman"/>
        <family val="1"/>
      </rPr>
      <t>×</t>
    </r>
    <r>
      <rPr>
        <sz val="10"/>
        <rFont val="ＭＳ Ｐ明朝"/>
        <family val="1"/>
      </rPr>
      <t>基準肥効率</t>
    </r>
  </si>
  <si>
    <t>サイレージ用とうもろこしに対する肥料換算値</t>
  </si>
  <si>
    <t>堆肥
施用上限</t>
  </si>
  <si>
    <t>t/10a</t>
  </si>
  <si>
    <t>虻田町</t>
  </si>
  <si>
    <t>伊達市</t>
  </si>
  <si>
    <t>奥尻町</t>
  </si>
  <si>
    <t>乙部町</t>
  </si>
  <si>
    <t>熊石町</t>
  </si>
  <si>
    <t>厚沢部町</t>
  </si>
  <si>
    <t>江差町</t>
  </si>
  <si>
    <t>七飯町</t>
  </si>
  <si>
    <t>松前町</t>
  </si>
  <si>
    <t>上の国町</t>
  </si>
  <si>
    <t>上磯町</t>
  </si>
  <si>
    <t>壮瞥町</t>
  </si>
  <si>
    <t>大成町</t>
  </si>
  <si>
    <t>大野町</t>
  </si>
  <si>
    <t>知内町</t>
  </si>
  <si>
    <t>洞爺村</t>
  </si>
  <si>
    <t>函館市</t>
  </si>
  <si>
    <t>福島町</t>
  </si>
  <si>
    <t>木古内町</t>
  </si>
  <si>
    <t>恵山町</t>
  </si>
  <si>
    <t>恵庭市</t>
  </si>
  <si>
    <t>戸井町</t>
  </si>
  <si>
    <t>厚真町</t>
  </si>
  <si>
    <t>黒松内町</t>
  </si>
  <si>
    <t>砂原町</t>
  </si>
  <si>
    <t>鹿部町</t>
  </si>
  <si>
    <t>室蘭市</t>
  </si>
  <si>
    <t>森町</t>
  </si>
  <si>
    <t>千歳市</t>
  </si>
  <si>
    <t>早来町</t>
  </si>
  <si>
    <t>長万部町</t>
  </si>
  <si>
    <t>登別市</t>
  </si>
  <si>
    <t>椴法華村</t>
  </si>
  <si>
    <t>苫小牧市</t>
  </si>
  <si>
    <t>南茅部町</t>
  </si>
  <si>
    <t>白老町</t>
  </si>
  <si>
    <t>八雲町</t>
  </si>
  <si>
    <t>穂別町</t>
  </si>
  <si>
    <t>鵡川町</t>
  </si>
  <si>
    <t>ニセコ町</t>
  </si>
  <si>
    <t>喜茂別町</t>
  </si>
  <si>
    <t>京極町</t>
  </si>
  <si>
    <t>倶知安町</t>
  </si>
  <si>
    <t>真狩村</t>
  </si>
  <si>
    <t>赤井川村</t>
  </si>
  <si>
    <t>大滝村</t>
  </si>
  <si>
    <t>豊浦町</t>
  </si>
  <si>
    <t>留寿都村</t>
  </si>
  <si>
    <t>えりも町</t>
  </si>
  <si>
    <t>浦河町</t>
  </si>
  <si>
    <t>三石町</t>
  </si>
  <si>
    <t>新冠町</t>
  </si>
  <si>
    <t>静内町</t>
  </si>
  <si>
    <t>日高町</t>
  </si>
  <si>
    <t>平取町</t>
  </si>
  <si>
    <t>門別町</t>
  </si>
  <si>
    <t>様似町</t>
  </si>
  <si>
    <t>岩内町</t>
  </si>
  <si>
    <t>共和町</t>
  </si>
  <si>
    <t>古平町</t>
  </si>
  <si>
    <t>今金町</t>
  </si>
  <si>
    <t>寿都町</t>
  </si>
  <si>
    <t>小樽市</t>
  </si>
  <si>
    <t>神恵内村</t>
  </si>
  <si>
    <t>仁木町</t>
  </si>
  <si>
    <t>瀬棚町</t>
  </si>
  <si>
    <t>積丹町</t>
  </si>
  <si>
    <t>島牧村</t>
  </si>
  <si>
    <t>泊村</t>
  </si>
  <si>
    <t>北桧山町</t>
  </si>
  <si>
    <t>余市町</t>
  </si>
  <si>
    <t>蘭越町</t>
  </si>
  <si>
    <t>厚田村</t>
  </si>
  <si>
    <t>小平町</t>
  </si>
  <si>
    <t>石狩市</t>
  </si>
  <si>
    <t>増毛町</t>
  </si>
  <si>
    <t>浜益村</t>
  </si>
  <si>
    <t>留萌市</t>
  </si>
  <si>
    <t>岩見沢市</t>
  </si>
  <si>
    <t>栗山町</t>
  </si>
  <si>
    <t>栗沢町</t>
  </si>
  <si>
    <t>月形町</t>
  </si>
  <si>
    <t>江別市</t>
  </si>
  <si>
    <t>札幌市</t>
  </si>
  <si>
    <t>新篠津村</t>
  </si>
  <si>
    <t>長沼町</t>
  </si>
  <si>
    <t>追分町</t>
  </si>
  <si>
    <t>当別町</t>
  </si>
  <si>
    <t>南幌町</t>
  </si>
  <si>
    <t>北広島市</t>
  </si>
  <si>
    <t>北村</t>
  </si>
  <si>
    <t>由仁町</t>
  </si>
  <si>
    <t>芦別市</t>
  </si>
  <si>
    <t>雨龍町</t>
  </si>
  <si>
    <t>浦臼町</t>
  </si>
  <si>
    <t>歌志内市</t>
  </si>
  <si>
    <t>砂川市</t>
  </si>
  <si>
    <t>三笠市</t>
  </si>
  <si>
    <t>沼田町</t>
  </si>
  <si>
    <t>上砂川町</t>
  </si>
  <si>
    <t>新十津川町</t>
  </si>
  <si>
    <t>深川市</t>
  </si>
  <si>
    <t>赤平市</t>
  </si>
  <si>
    <t>滝川市</t>
  </si>
  <si>
    <t>秩父別町</t>
  </si>
  <si>
    <t>奈井江町</t>
  </si>
  <si>
    <t>美唄市</t>
  </si>
  <si>
    <t>北龍町</t>
  </si>
  <si>
    <t>妹背牛町</t>
  </si>
  <si>
    <t>夕張市</t>
  </si>
  <si>
    <t>愛別町</t>
  </si>
  <si>
    <t>旭川市</t>
  </si>
  <si>
    <t>上富良野町</t>
  </si>
  <si>
    <t>鷹栖町</t>
  </si>
  <si>
    <t>中富良野町</t>
  </si>
  <si>
    <t>東神楽町</t>
  </si>
  <si>
    <t>東川町</t>
  </si>
  <si>
    <t>当麻町</t>
  </si>
  <si>
    <t>比布町</t>
  </si>
  <si>
    <t>美瑛町</t>
  </si>
  <si>
    <t>富良野市</t>
  </si>
  <si>
    <t>占冠村</t>
  </si>
  <si>
    <t>南富良野町</t>
  </si>
  <si>
    <t>下川町</t>
  </si>
  <si>
    <t>剣淵町</t>
  </si>
  <si>
    <t>士別市</t>
  </si>
  <si>
    <t>上川町</t>
  </si>
  <si>
    <t>朝日町</t>
  </si>
  <si>
    <t>風連町</t>
  </si>
  <si>
    <t>幌加内町</t>
  </si>
  <si>
    <t>名寄市</t>
  </si>
  <si>
    <t>和寒町</t>
  </si>
  <si>
    <t>羽幌町</t>
  </si>
  <si>
    <t>遠別町</t>
  </si>
  <si>
    <t>音威子府村</t>
  </si>
  <si>
    <t>歌登町</t>
  </si>
  <si>
    <t>初山別村</t>
  </si>
  <si>
    <t>焼尻</t>
  </si>
  <si>
    <t>中川町</t>
  </si>
  <si>
    <t>中頓別町</t>
  </si>
  <si>
    <t>天売</t>
  </si>
  <si>
    <t>苫前町</t>
  </si>
  <si>
    <t>美深町</t>
  </si>
  <si>
    <t>利尻富士町</t>
  </si>
  <si>
    <t>猿払村</t>
  </si>
  <si>
    <t>枝幸町</t>
  </si>
  <si>
    <t>稚内市</t>
  </si>
  <si>
    <t>天塩町</t>
  </si>
  <si>
    <t>浜頓別町</t>
  </si>
  <si>
    <t>豊富町</t>
  </si>
  <si>
    <t>幌延町</t>
  </si>
  <si>
    <t>利尻町</t>
  </si>
  <si>
    <t>礼文町</t>
  </si>
  <si>
    <t>興部町</t>
  </si>
  <si>
    <t>西興部村</t>
  </si>
  <si>
    <t>紋別市</t>
  </si>
  <si>
    <t>雄武町</t>
  </si>
  <si>
    <t>遠軽町</t>
  </si>
  <si>
    <t>丸瀬布町</t>
  </si>
  <si>
    <t>訓子府町</t>
  </si>
  <si>
    <t>生田原町</t>
  </si>
  <si>
    <t>滝上町</t>
  </si>
  <si>
    <t>端野町</t>
  </si>
  <si>
    <t>置戸町</t>
  </si>
  <si>
    <t>津別町</t>
  </si>
  <si>
    <t>白滝村</t>
  </si>
  <si>
    <t>美幌町</t>
  </si>
  <si>
    <t>北見市</t>
  </si>
  <si>
    <t>留辺蘂町</t>
  </si>
  <si>
    <t>佐呂間町</t>
  </si>
  <si>
    <t>斜里町</t>
  </si>
  <si>
    <t>女満別町</t>
  </si>
  <si>
    <t>小清水町</t>
  </si>
  <si>
    <t>上湧別町</t>
  </si>
  <si>
    <t>常呂町</t>
  </si>
  <si>
    <t>清里町</t>
  </si>
  <si>
    <t>東藻琴村</t>
  </si>
  <si>
    <t>網走市</t>
  </si>
  <si>
    <t>湧別町</t>
  </si>
  <si>
    <t>鹿追町</t>
  </si>
  <si>
    <t>上士幌町</t>
  </si>
  <si>
    <t>新得町</t>
  </si>
  <si>
    <t>足寄町</t>
  </si>
  <si>
    <t>陸別町</t>
  </si>
  <si>
    <t>音更町</t>
  </si>
  <si>
    <t>芽室町</t>
  </si>
  <si>
    <t>更別村</t>
  </si>
  <si>
    <t>士幌町</t>
  </si>
  <si>
    <t>清水町</t>
  </si>
  <si>
    <t>帯広市</t>
  </si>
  <si>
    <t>池田町</t>
  </si>
  <si>
    <t>中札内村</t>
  </si>
  <si>
    <t>本別町</t>
  </si>
  <si>
    <t>幕別町</t>
  </si>
  <si>
    <t>浦幌町</t>
  </si>
  <si>
    <t>音別町</t>
  </si>
  <si>
    <t>広尾町</t>
  </si>
  <si>
    <t>大樹町</t>
  </si>
  <si>
    <t>忠類村</t>
  </si>
  <si>
    <t>白糠町</t>
  </si>
  <si>
    <t>豊頃町</t>
  </si>
  <si>
    <t>釧路市</t>
  </si>
  <si>
    <t>釧路町</t>
  </si>
  <si>
    <t>阿寒町</t>
  </si>
  <si>
    <t>鶴居村</t>
  </si>
  <si>
    <t>弟子屈町</t>
  </si>
  <si>
    <t>標茶町</t>
  </si>
  <si>
    <t>浜中町</t>
  </si>
  <si>
    <t>厚岸町A</t>
  </si>
  <si>
    <t>厚岸町B</t>
  </si>
  <si>
    <t>根室市</t>
  </si>
  <si>
    <t>羅臼町</t>
  </si>
  <si>
    <t>標津町A</t>
  </si>
  <si>
    <t>標津町B</t>
  </si>
  <si>
    <t>中標津町A</t>
  </si>
  <si>
    <t>中標津町B</t>
  </si>
  <si>
    <t>別海町A</t>
  </si>
  <si>
    <t>別海町B</t>
  </si>
  <si>
    <t>4</t>
  </si>
  <si>
    <t>3</t>
  </si>
  <si>
    <t>18A</t>
  </si>
  <si>
    <t>9A</t>
  </si>
  <si>
    <t>8</t>
  </si>
  <si>
    <t>1</t>
  </si>
  <si>
    <t>11</t>
  </si>
  <si>
    <t>17</t>
  </si>
  <si>
    <t>12A</t>
  </si>
  <si>
    <t>13</t>
  </si>
  <si>
    <t>16</t>
  </si>
  <si>
    <t>10</t>
  </si>
  <si>
    <t>7</t>
  </si>
  <si>
    <t>5</t>
  </si>
  <si>
    <t>12B</t>
  </si>
  <si>
    <t>釧路市</t>
  </si>
  <si>
    <t>18B</t>
  </si>
  <si>
    <r>
      <t>釧路</t>
    </r>
    <r>
      <rPr>
        <sz val="11"/>
        <rFont val="ＭＳ Ｐ明朝"/>
        <family val="1"/>
      </rPr>
      <t>町</t>
    </r>
  </si>
  <si>
    <t>2</t>
  </si>
  <si>
    <t>厚岸町A</t>
  </si>
  <si>
    <r>
      <t>厚岸町</t>
    </r>
    <r>
      <rPr>
        <sz val="11"/>
        <rFont val="Times New Roman"/>
        <family val="1"/>
      </rPr>
      <t>B</t>
    </r>
  </si>
  <si>
    <t>6</t>
  </si>
  <si>
    <t>14</t>
  </si>
  <si>
    <t>15</t>
  </si>
  <si>
    <t>9B</t>
  </si>
  <si>
    <t>中標津町A</t>
  </si>
  <si>
    <t>中標津町B</t>
  </si>
  <si>
    <r>
      <t>標津町</t>
    </r>
    <r>
      <rPr>
        <sz val="11"/>
        <rFont val="Times New Roman"/>
        <family val="1"/>
      </rPr>
      <t>A</t>
    </r>
  </si>
  <si>
    <t>標津町B</t>
  </si>
  <si>
    <t>別海町A</t>
  </si>
  <si>
    <r>
      <t>別海町</t>
    </r>
    <r>
      <rPr>
        <sz val="11"/>
        <rFont val="Times New Roman"/>
        <family val="1"/>
      </rPr>
      <t>B</t>
    </r>
  </si>
  <si>
    <t>チモシー</t>
  </si>
  <si>
    <t>オーチャードグラス</t>
  </si>
  <si>
    <t>アルファルファ・チモシー</t>
  </si>
  <si>
    <t>アルファルファ・オーチャードグラス</t>
  </si>
  <si>
    <t>チモシー</t>
  </si>
  <si>
    <t>オーチャードグラス</t>
  </si>
  <si>
    <t>アルファルファ・チモシー</t>
  </si>
  <si>
    <t>アルファルファ・オーチャードグラス</t>
  </si>
  <si>
    <t>道央・道南</t>
  </si>
  <si>
    <t>道央・道南</t>
  </si>
  <si>
    <t>01</t>
  </si>
  <si>
    <t>01</t>
  </si>
  <si>
    <t>02</t>
  </si>
  <si>
    <t>02</t>
  </si>
  <si>
    <t>03</t>
  </si>
  <si>
    <t>03</t>
  </si>
  <si>
    <t>04</t>
  </si>
  <si>
    <t>04</t>
  </si>
  <si>
    <t>05</t>
  </si>
  <si>
    <t>05</t>
  </si>
  <si>
    <r>
      <t>c</t>
    </r>
    <r>
      <rPr>
        <sz val="11"/>
        <rFont val="Times New Roman"/>
        <family val="1"/>
      </rPr>
      <t>ode</t>
    </r>
  </si>
  <si>
    <t>アルファルファ・チモシー</t>
  </si>
  <si>
    <t>アルファルファ・オーチャードグラス</t>
  </si>
  <si>
    <t>サイレージ用とうもろこし</t>
  </si>
  <si>
    <t>てんさい</t>
  </si>
  <si>
    <t>ばれいしょ（原料）</t>
  </si>
  <si>
    <t>大豆</t>
  </si>
  <si>
    <t>放牧</t>
  </si>
  <si>
    <t>05</t>
  </si>
  <si>
    <t>06</t>
  </si>
  <si>
    <t>07</t>
  </si>
  <si>
    <t>08</t>
  </si>
  <si>
    <t>09</t>
  </si>
  <si>
    <t>草地</t>
  </si>
  <si>
    <t>畑地</t>
  </si>
  <si>
    <t>舎飼</t>
  </si>
  <si>
    <t>てんさい</t>
  </si>
  <si>
    <t>08</t>
  </si>
  <si>
    <t>05</t>
  </si>
  <si>
    <t>単年度</t>
  </si>
  <si>
    <t>連用2-4年</t>
  </si>
  <si>
    <t>連用5-9年</t>
  </si>
  <si>
    <t>連用10年以上</t>
  </si>
  <si>
    <t>09A</t>
  </si>
  <si>
    <t>09B</t>
  </si>
  <si>
    <t>01A</t>
  </si>
  <si>
    <t>02A</t>
  </si>
  <si>
    <t>03A</t>
  </si>
  <si>
    <t>04A</t>
  </si>
  <si>
    <t>05A</t>
  </si>
  <si>
    <t>06A</t>
  </si>
  <si>
    <t>07A</t>
  </si>
  <si>
    <t>08A</t>
  </si>
  <si>
    <t>10A</t>
  </si>
  <si>
    <t>11A</t>
  </si>
  <si>
    <t>13A</t>
  </si>
  <si>
    <t>14A</t>
  </si>
  <si>
    <t>15A</t>
  </si>
  <si>
    <t>16A</t>
  </si>
  <si>
    <t>17A</t>
  </si>
  <si>
    <t>code</t>
  </si>
  <si>
    <t>01A</t>
  </si>
  <si>
    <t>02A</t>
  </si>
  <si>
    <t>03A</t>
  </si>
  <si>
    <t>04A</t>
  </si>
  <si>
    <t>05A</t>
  </si>
  <si>
    <t>06A</t>
  </si>
  <si>
    <t>07A</t>
  </si>
  <si>
    <t>08A</t>
  </si>
  <si>
    <t>09A</t>
  </si>
  <si>
    <t>09B</t>
  </si>
  <si>
    <t>10A</t>
  </si>
  <si>
    <t>11A</t>
  </si>
  <si>
    <t>13A</t>
  </si>
  <si>
    <t>14A</t>
  </si>
  <si>
    <t>15A</t>
  </si>
  <si>
    <t>16A</t>
  </si>
  <si>
    <t>17A</t>
  </si>
  <si>
    <t>堆肥減肥可能量</t>
  </si>
  <si>
    <t>連用10年以上</t>
  </si>
  <si>
    <t>N</t>
  </si>
  <si>
    <r>
      <t>K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</si>
  <si>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t>kg/t</t>
  </si>
  <si>
    <t>施用上限量</t>
  </si>
  <si>
    <t>t/10a</t>
  </si>
  <si>
    <t>ha/頭</t>
  </si>
  <si>
    <t>秋まき小麦</t>
  </si>
  <si>
    <r>
      <t>0</t>
    </r>
    <r>
      <rPr>
        <sz val="11"/>
        <rFont val="Times New Roman"/>
        <family val="1"/>
      </rPr>
      <t>1A</t>
    </r>
  </si>
  <si>
    <r>
      <t>0</t>
    </r>
    <r>
      <rPr>
        <sz val="11"/>
        <rFont val="Times New Roman"/>
        <family val="1"/>
      </rPr>
      <t>2A</t>
    </r>
  </si>
  <si>
    <r>
      <t>0</t>
    </r>
    <r>
      <rPr>
        <sz val="11"/>
        <rFont val="Times New Roman"/>
        <family val="1"/>
      </rPr>
      <t>3A</t>
    </r>
  </si>
  <si>
    <r>
      <t>0</t>
    </r>
    <r>
      <rPr>
        <sz val="11"/>
        <rFont val="Times New Roman"/>
        <family val="1"/>
      </rPr>
      <t>4A</t>
    </r>
  </si>
  <si>
    <r>
      <t>0</t>
    </r>
    <r>
      <rPr>
        <sz val="11"/>
        <rFont val="Times New Roman"/>
        <family val="1"/>
      </rPr>
      <t>5A</t>
    </r>
  </si>
  <si>
    <r>
      <t>0</t>
    </r>
    <r>
      <rPr>
        <sz val="11"/>
        <rFont val="Times New Roman"/>
        <family val="1"/>
      </rPr>
      <t>6A</t>
    </r>
  </si>
  <si>
    <r>
      <t>0</t>
    </r>
    <r>
      <rPr>
        <sz val="11"/>
        <rFont val="Times New Roman"/>
        <family val="1"/>
      </rPr>
      <t>7A</t>
    </r>
  </si>
  <si>
    <r>
      <t>0</t>
    </r>
    <r>
      <rPr>
        <sz val="11"/>
        <rFont val="Times New Roman"/>
        <family val="1"/>
      </rPr>
      <t>8A</t>
    </r>
  </si>
  <si>
    <r>
      <t>0</t>
    </r>
    <r>
      <rPr>
        <sz val="11"/>
        <rFont val="Times New Roman"/>
        <family val="1"/>
      </rPr>
      <t>9A</t>
    </r>
  </si>
  <si>
    <r>
      <t>0</t>
    </r>
    <r>
      <rPr>
        <sz val="11"/>
        <rFont val="Times New Roman"/>
        <family val="1"/>
      </rPr>
      <t>9B</t>
    </r>
  </si>
  <si>
    <r>
      <t>1</t>
    </r>
    <r>
      <rPr>
        <sz val="11"/>
        <rFont val="Times New Roman"/>
        <family val="1"/>
      </rPr>
      <t>0A</t>
    </r>
  </si>
  <si>
    <r>
      <t>1</t>
    </r>
    <r>
      <rPr>
        <sz val="11"/>
        <rFont val="Times New Roman"/>
        <family val="1"/>
      </rPr>
      <t>1A</t>
    </r>
  </si>
  <si>
    <r>
      <t>1</t>
    </r>
    <r>
      <rPr>
        <sz val="11"/>
        <rFont val="Times New Roman"/>
        <family val="1"/>
      </rPr>
      <t>2A</t>
    </r>
  </si>
  <si>
    <r>
      <t>1</t>
    </r>
    <r>
      <rPr>
        <sz val="11"/>
        <rFont val="Times New Roman"/>
        <family val="1"/>
      </rPr>
      <t>2B</t>
    </r>
  </si>
  <si>
    <r>
      <t>1</t>
    </r>
    <r>
      <rPr>
        <sz val="11"/>
        <rFont val="Times New Roman"/>
        <family val="1"/>
      </rPr>
      <t>3A</t>
    </r>
  </si>
  <si>
    <r>
      <t>1</t>
    </r>
    <r>
      <rPr>
        <sz val="11"/>
        <rFont val="Times New Roman"/>
        <family val="1"/>
      </rPr>
      <t>4A</t>
    </r>
  </si>
  <si>
    <r>
      <t>1</t>
    </r>
    <r>
      <rPr>
        <sz val="11"/>
        <rFont val="Times New Roman"/>
        <family val="1"/>
      </rPr>
      <t>5A</t>
    </r>
  </si>
  <si>
    <r>
      <t>1</t>
    </r>
    <r>
      <rPr>
        <sz val="11"/>
        <rFont val="Times New Roman"/>
        <family val="1"/>
      </rPr>
      <t>6A</t>
    </r>
  </si>
  <si>
    <r>
      <t>1</t>
    </r>
    <r>
      <rPr>
        <sz val="11"/>
        <rFont val="Times New Roman"/>
        <family val="1"/>
      </rPr>
      <t>7A</t>
    </r>
  </si>
  <si>
    <r>
      <t>1</t>
    </r>
    <r>
      <rPr>
        <sz val="11"/>
        <rFont val="Times New Roman"/>
        <family val="1"/>
      </rPr>
      <t>8A</t>
    </r>
  </si>
  <si>
    <t>18B</t>
  </si>
  <si>
    <t>てんさい</t>
  </si>
  <si>
    <t>2-4年連用</t>
  </si>
  <si>
    <t>5-9年連用</t>
  </si>
  <si>
    <t>10年以上連用</t>
  </si>
  <si>
    <t>草地区分</t>
  </si>
  <si>
    <t>利用区分</t>
  </si>
  <si>
    <t>飼養可能</t>
  </si>
  <si>
    <t>頭数</t>
  </si>
  <si>
    <t>合計</t>
  </si>
  <si>
    <r>
      <t>Dsum</t>
    </r>
    <r>
      <rPr>
        <sz val="11"/>
        <rFont val="ＭＳ Ｐ明朝"/>
        <family val="1"/>
      </rPr>
      <t>用検索条件</t>
    </r>
  </si>
  <si>
    <r>
      <t>&lt;&gt;</t>
    </r>
    <r>
      <rPr>
        <sz val="11"/>
        <rFont val="ＭＳ Ｐ明朝"/>
        <family val="1"/>
      </rPr>
      <t>放牧</t>
    </r>
  </si>
  <si>
    <t>乳牛飼養可能頭数計算シート</t>
  </si>
  <si>
    <t>現在の
飼養頭数</t>
  </si>
  <si>
    <r>
      <t>1)</t>
    </r>
    <r>
      <rPr>
        <sz val="11"/>
        <rFont val="ＭＳ Ｐ明朝"/>
        <family val="1"/>
      </rPr>
      <t>成牛換算頭数＝成牛頭数＋育成牛頭数</t>
    </r>
    <r>
      <rPr>
        <sz val="11"/>
        <rFont val="Times New Roman"/>
        <family val="1"/>
      </rPr>
      <t>/2</t>
    </r>
  </si>
  <si>
    <r>
      <t>(</t>
    </r>
    <r>
      <rPr>
        <sz val="11"/>
        <rFont val="ＭＳ Ｐ明朝"/>
        <family val="1"/>
      </rPr>
      <t>成牛換算頭数</t>
    </r>
    <r>
      <rPr>
        <vertAlign val="superscript"/>
        <sz val="11"/>
        <rFont val="Times New Roman"/>
        <family val="1"/>
      </rPr>
      <t xml:space="preserve">1) </t>
    </r>
    <r>
      <rPr>
        <sz val="11"/>
        <rFont val="Times New Roman"/>
        <family val="1"/>
      </rPr>
      <t>)</t>
    </r>
  </si>
  <si>
    <t>草地全体</t>
  </si>
  <si>
    <t>code</t>
  </si>
  <si>
    <t>code</t>
  </si>
  <si>
    <t>連用区分</t>
  </si>
  <si>
    <t>利用区分を指定して下さい。</t>
  </si>
  <si>
    <t>備考</t>
  </si>
  <si>
    <t>施肥標準無し。作物を変えてね。</t>
  </si>
  <si>
    <t>エラーメッセージ</t>
  </si>
  <si>
    <t>面積 ha</t>
  </si>
  <si>
    <t>ふん尿還元</t>
  </si>
  <si>
    <t>可能な圃場名</t>
  </si>
  <si>
    <r>
      <t>ha</t>
    </r>
    <r>
      <rPr>
        <sz val="11"/>
        <rFont val="ＭＳ Ｐ明朝"/>
        <family val="1"/>
      </rPr>
      <t>当たり頭数</t>
    </r>
  </si>
  <si>
    <t>チモシー採草地</t>
  </si>
  <si>
    <t>オーチャードグラス採草地</t>
  </si>
  <si>
    <t>アルファルファ採草地</t>
  </si>
  <si>
    <r>
      <t>地域</t>
    </r>
    <r>
      <rPr>
        <sz val="10"/>
        <rFont val="Times New Roman"/>
        <family val="1"/>
      </rPr>
      <t>code</t>
    </r>
  </si>
  <si>
    <r>
      <t>１：マメ科率</t>
    </r>
    <r>
      <rPr>
        <sz val="10"/>
        <rFont val="Times New Roman"/>
        <family val="1"/>
      </rPr>
      <t xml:space="preserve">  30-50%</t>
    </r>
  </si>
  <si>
    <r>
      <t>１：マメ科率</t>
    </r>
    <r>
      <rPr>
        <sz val="10"/>
        <rFont val="Times New Roman"/>
        <family val="1"/>
      </rPr>
      <t xml:space="preserve">  15-30%</t>
    </r>
  </si>
  <si>
    <r>
      <t>１：マメ科率</t>
    </r>
    <r>
      <rPr>
        <sz val="10"/>
        <rFont val="Times New Roman"/>
        <family val="1"/>
      </rPr>
      <t xml:space="preserve">  70%</t>
    </r>
    <r>
      <rPr>
        <sz val="10"/>
        <rFont val="ＭＳ Ｐ明朝"/>
        <family val="1"/>
      </rPr>
      <t>以上</t>
    </r>
  </si>
  <si>
    <r>
      <t>２：マメ科率</t>
    </r>
    <r>
      <rPr>
        <sz val="10"/>
        <rFont val="Times New Roman"/>
        <family val="1"/>
      </rPr>
      <t xml:space="preserve">  15-30%</t>
    </r>
  </si>
  <si>
    <r>
      <t>２：マメ科率</t>
    </r>
    <r>
      <rPr>
        <sz val="10"/>
        <rFont val="Times New Roman"/>
        <family val="1"/>
      </rPr>
      <t xml:space="preserve">    5-15%</t>
    </r>
  </si>
  <si>
    <r>
      <t>２：マメ科率</t>
    </r>
    <r>
      <rPr>
        <sz val="10"/>
        <rFont val="Times New Roman"/>
        <family val="1"/>
      </rPr>
      <t xml:space="preserve">   40-70%</t>
    </r>
  </si>
  <si>
    <r>
      <t>３：マメ科率　</t>
    </r>
    <r>
      <rPr>
        <sz val="10"/>
        <rFont val="Times New Roman"/>
        <family val="1"/>
      </rPr>
      <t xml:space="preserve"> 5-15%</t>
    </r>
  </si>
  <si>
    <r>
      <t>３：マメ科率</t>
    </r>
    <r>
      <rPr>
        <sz val="10"/>
        <rFont val="Times New Roman"/>
        <family val="1"/>
      </rPr>
      <t xml:space="preserve"> 5%</t>
    </r>
    <r>
      <rPr>
        <sz val="10"/>
        <rFont val="ＭＳ Ｐ明朝"/>
        <family val="1"/>
      </rPr>
      <t>未満</t>
    </r>
  </si>
  <si>
    <r>
      <t>３：マメ科率</t>
    </r>
    <r>
      <rPr>
        <sz val="10"/>
        <rFont val="Times New Roman"/>
        <family val="1"/>
      </rPr>
      <t xml:space="preserve"> 40%</t>
    </r>
    <r>
      <rPr>
        <sz val="10"/>
        <rFont val="ＭＳ Ｐ明朝"/>
        <family val="1"/>
      </rPr>
      <t>未満</t>
    </r>
  </si>
  <si>
    <r>
      <t>４：マメ科率</t>
    </r>
    <r>
      <rPr>
        <sz val="10"/>
        <rFont val="Times New Roman"/>
        <family val="1"/>
      </rPr>
      <t xml:space="preserve"> 5%</t>
    </r>
    <r>
      <rPr>
        <sz val="10"/>
        <rFont val="ＭＳ Ｐ明朝"/>
        <family val="1"/>
      </rPr>
      <t>未満</t>
    </r>
  </si>
  <si>
    <t>草地利用区分凡例</t>
  </si>
  <si>
    <t>※兼用草地は「放牧」に含める</t>
  </si>
  <si>
    <t>使い方：白いセルにデータを入力して下さい。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</si>
</sst>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_ "/>
    <numFmt numFmtId="179" formatCode="0_ "/>
    <numFmt numFmtId="180" formatCode="0.0"/>
    <numFmt numFmtId="181" formatCode="&quot;計&quot;\ 0.0\ &quot;ha&quot;\ "/>
    <numFmt numFmtId="182" formatCode="0\ &quot;頭&quot;"/>
    <numFmt numFmtId="183" formatCode="0.0\ &quot;頭/ha&quot;\ "/>
  </numFmts>
  <fonts count="21">
    <font>
      <sz val="11"/>
      <name val="Times New Roman"/>
      <family val="1"/>
    </font>
    <font>
      <sz val="6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vertAlign val="subscript"/>
      <sz val="11"/>
      <name val="Times New Roman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2"/>
      <name val="Times New Roman"/>
      <family val="1"/>
    </font>
    <font>
      <sz val="14"/>
      <name val="Times New Roman"/>
      <family val="1"/>
    </font>
    <font>
      <vertAlign val="subscript"/>
      <sz val="12"/>
      <name val="Times New Roman"/>
      <family val="1"/>
    </font>
    <font>
      <sz val="10"/>
      <name val="Times New Roman"/>
      <family val="1"/>
    </font>
    <font>
      <sz val="10"/>
      <name val="ＭＳ Ｐ明朝"/>
      <family val="1"/>
    </font>
    <font>
      <sz val="6"/>
      <name val="ＭＳ Ｐゴシック"/>
      <family val="3"/>
    </font>
    <font>
      <vertAlign val="superscript"/>
      <sz val="10"/>
      <name val="Times New Roman"/>
      <family val="1"/>
    </font>
    <font>
      <vertAlign val="superscript"/>
      <sz val="10"/>
      <name val="ＭＳ Ｐ明朝"/>
      <family val="1"/>
    </font>
    <font>
      <vertAlign val="subscript"/>
      <sz val="10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79" fontId="8" fillId="0" borderId="2" xfId="0" applyNumberFormat="1" applyFont="1" applyBorder="1" applyAlignment="1">
      <alignment horizontal="right" vertical="center" indent="4"/>
    </xf>
    <xf numFmtId="0" fontId="7" fillId="0" borderId="4" xfId="0" applyFont="1" applyBorder="1" applyAlignment="1">
      <alignment horizontal="center" vertical="center"/>
    </xf>
    <xf numFmtId="179" fontId="8" fillId="0" borderId="4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79" fontId="8" fillId="0" borderId="4" xfId="0" applyNumberFormat="1" applyFont="1" applyBorder="1" applyAlignment="1">
      <alignment horizontal="right" vertical="center" indent="4"/>
    </xf>
    <xf numFmtId="179" fontId="0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 horizontal="right" vertical="center"/>
      <protection/>
    </xf>
    <xf numFmtId="0" fontId="0" fillId="2" borderId="0" xfId="0" applyFill="1" applyAlignment="1" applyProtection="1" quotePrefix="1">
      <alignment horizontal="right"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 quotePrefix="1">
      <alignment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righ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 wrapText="1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right"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178" fontId="0" fillId="2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right" vertical="center"/>
    </xf>
    <xf numFmtId="0" fontId="0" fillId="0" borderId="0" xfId="0" applyFill="1" applyAlignment="1" applyProtection="1" quotePrefix="1">
      <alignment vertical="center"/>
      <protection/>
    </xf>
    <xf numFmtId="0" fontId="2" fillId="2" borderId="1" xfId="0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 horizontal="right"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2" borderId="0" xfId="0" applyNumberFormat="1" applyFill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 quotePrefix="1">
      <alignment vertical="center"/>
    </xf>
    <xf numFmtId="0" fontId="0" fillId="2" borderId="0" xfId="0" applyFont="1" applyFill="1" applyAlignment="1">
      <alignment vertical="center"/>
    </xf>
    <xf numFmtId="178" fontId="0" fillId="2" borderId="0" xfId="0" applyNumberFormat="1" applyFill="1" applyAlignment="1">
      <alignment vertical="center"/>
    </xf>
    <xf numFmtId="179" fontId="0" fillId="2" borderId="0" xfId="0" applyNumberFormat="1" applyFill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178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178" fontId="2" fillId="2" borderId="1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17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0" xfId="0" applyFill="1" applyAlignment="1" applyProtection="1">
      <alignment horizontal="right"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Alignment="1">
      <alignment vertical="center" shrinkToFit="1"/>
    </xf>
    <xf numFmtId="179" fontId="2" fillId="2" borderId="0" xfId="0" applyNumberFormat="1" applyFont="1" applyFill="1" applyAlignment="1">
      <alignment vertical="center" shrinkToFit="1"/>
    </xf>
    <xf numFmtId="179" fontId="0" fillId="2" borderId="0" xfId="0" applyNumberFormat="1" applyFill="1" applyAlignment="1">
      <alignment vertical="center" shrinkToFit="1"/>
    </xf>
    <xf numFmtId="179" fontId="0" fillId="2" borderId="0" xfId="0" applyNumberFormat="1" applyFill="1" applyBorder="1" applyAlignment="1">
      <alignment vertical="center" shrinkToFit="1"/>
    </xf>
    <xf numFmtId="179" fontId="2" fillId="2" borderId="0" xfId="0" applyNumberFormat="1" applyFont="1" applyFill="1" applyBorder="1" applyAlignment="1">
      <alignment vertical="center" shrinkToFit="1"/>
    </xf>
    <xf numFmtId="0" fontId="0" fillId="2" borderId="0" xfId="0" applyFill="1" applyAlignment="1">
      <alignment vertical="center"/>
    </xf>
    <xf numFmtId="179" fontId="2" fillId="2" borderId="7" xfId="0" applyNumberFormat="1" applyFont="1" applyFill="1" applyBorder="1" applyAlignment="1">
      <alignment vertical="center" shrinkToFit="1"/>
    </xf>
    <xf numFmtId="179" fontId="2" fillId="2" borderId="8" xfId="0" applyNumberFormat="1" applyFont="1" applyFill="1" applyBorder="1" applyAlignment="1">
      <alignment vertical="center" shrinkToFit="1"/>
    </xf>
    <xf numFmtId="179" fontId="2" fillId="2" borderId="9" xfId="0" applyNumberFormat="1" applyFont="1" applyFill="1" applyBorder="1" applyAlignment="1">
      <alignment vertical="center" shrinkToFit="1"/>
    </xf>
    <xf numFmtId="0" fontId="18" fillId="2" borderId="0" xfId="0" applyFont="1" applyFill="1" applyAlignment="1">
      <alignment vertical="center"/>
    </xf>
    <xf numFmtId="0" fontId="2" fillId="3" borderId="0" xfId="0" applyFont="1" applyFill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horizontal="left" vertical="center" indent="1"/>
      <protection/>
    </xf>
    <xf numFmtId="0" fontId="2" fillId="2" borderId="3" xfId="0" applyFont="1" applyFill="1" applyBorder="1" applyAlignment="1">
      <alignment horizontal="left" vertical="center" indent="1"/>
    </xf>
    <xf numFmtId="0" fontId="0" fillId="3" borderId="0" xfId="0" applyFill="1" applyAlignment="1" applyProtection="1">
      <alignment horizontal="left" vertical="center" indent="1"/>
      <protection locked="0"/>
    </xf>
    <xf numFmtId="0" fontId="0" fillId="2" borderId="0" xfId="0" applyFill="1" applyAlignment="1">
      <alignment horizontal="left" vertical="center" indent="1"/>
    </xf>
    <xf numFmtId="0" fontId="2" fillId="2" borderId="7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right" vertical="center" wrapText="1"/>
    </xf>
    <xf numFmtId="177" fontId="2" fillId="2" borderId="3" xfId="0" applyNumberFormat="1" applyFont="1" applyFill="1" applyBorder="1" applyAlignment="1">
      <alignment horizontal="right" vertical="center" indent="1"/>
    </xf>
    <xf numFmtId="177" fontId="0" fillId="2" borderId="1" xfId="0" applyNumberFormat="1" applyFont="1" applyFill="1" applyBorder="1" applyAlignment="1">
      <alignment horizontal="right" vertical="center" indent="1"/>
    </xf>
    <xf numFmtId="177" fontId="0" fillId="3" borderId="0" xfId="0" applyNumberFormat="1" applyFill="1" applyAlignment="1" applyProtection="1">
      <alignment horizontal="right" vertical="center" indent="1"/>
      <protection locked="0"/>
    </xf>
    <xf numFmtId="177" fontId="0" fillId="2" borderId="0" xfId="0" applyNumberFormat="1" applyFill="1" applyAlignment="1" applyProtection="1">
      <alignment horizontal="right" vertical="center" indent="1"/>
      <protection/>
    </xf>
    <xf numFmtId="0" fontId="11" fillId="2" borderId="0" xfId="0" applyFont="1" applyFill="1" applyAlignment="1">
      <alignment horizontal="right" vertical="center" indent="2"/>
    </xf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178" fontId="10" fillId="2" borderId="0" xfId="0" applyNumberFormat="1" applyFont="1" applyFill="1" applyAlignment="1">
      <alignment vertical="center"/>
    </xf>
    <xf numFmtId="179" fontId="10" fillId="2" borderId="0" xfId="0" applyNumberFormat="1" applyFont="1" applyFill="1" applyAlignment="1">
      <alignment vertical="center" shrinkToFit="1"/>
    </xf>
    <xf numFmtId="178" fontId="10" fillId="2" borderId="0" xfId="0" applyNumberFormat="1" applyFont="1" applyFill="1" applyAlignment="1">
      <alignment horizontal="right" vertical="center"/>
    </xf>
    <xf numFmtId="0" fontId="2" fillId="2" borderId="10" xfId="0" applyFont="1" applyFill="1" applyBorder="1" applyAlignment="1">
      <alignment horizontal="right" vertical="center" wrapText="1"/>
    </xf>
    <xf numFmtId="182" fontId="7" fillId="3" borderId="11" xfId="0" applyNumberFormat="1" applyFont="1" applyFill="1" applyBorder="1" applyAlignment="1" applyProtection="1">
      <alignment vertical="center"/>
      <protection locked="0"/>
    </xf>
    <xf numFmtId="182" fontId="7" fillId="3" borderId="12" xfId="0" applyNumberFormat="1" applyFont="1" applyFill="1" applyBorder="1" applyAlignment="1" applyProtection="1">
      <alignment vertical="center"/>
      <protection locked="0"/>
    </xf>
    <xf numFmtId="182" fontId="7" fillId="2" borderId="10" xfId="0" applyNumberFormat="1" applyFont="1" applyFill="1" applyBorder="1" applyAlignment="1">
      <alignment vertical="center"/>
    </xf>
    <xf numFmtId="183" fontId="7" fillId="2" borderId="10" xfId="0" applyNumberFormat="1" applyFont="1" applyFill="1" applyBorder="1" applyAlignment="1" applyProtection="1">
      <alignment horizontal="right" vertical="center"/>
      <protection/>
    </xf>
    <xf numFmtId="0" fontId="19" fillId="4" borderId="13" xfId="0" applyFont="1" applyFill="1" applyBorder="1" applyAlignment="1">
      <alignment horizontal="right" vertical="center"/>
    </xf>
    <xf numFmtId="182" fontId="16" fillId="4" borderId="14" xfId="0" applyNumberFormat="1" applyFont="1" applyFill="1" applyBorder="1" applyAlignment="1">
      <alignment vertical="center"/>
    </xf>
    <xf numFmtId="182" fontId="16" fillId="4" borderId="15" xfId="0" applyNumberFormat="1" applyFont="1" applyFill="1" applyBorder="1" applyAlignment="1">
      <alignment vertical="center"/>
    </xf>
    <xf numFmtId="182" fontId="16" fillId="4" borderId="16" xfId="0" applyNumberFormat="1" applyFont="1" applyFill="1" applyBorder="1" applyAlignment="1">
      <alignment vertical="center"/>
    </xf>
    <xf numFmtId="183" fontId="16" fillId="4" borderId="17" xfId="0" applyNumberFormat="1" applyFont="1" applyFill="1" applyBorder="1" applyAlignment="1" applyProtection="1">
      <alignment horizontal="right" vertical="center"/>
      <protection/>
    </xf>
    <xf numFmtId="0" fontId="19" fillId="2" borderId="0" xfId="0" applyFont="1" applyFill="1" applyAlignment="1">
      <alignment vertical="center"/>
    </xf>
    <xf numFmtId="0" fontId="0" fillId="2" borderId="0" xfId="0" applyFont="1" applyFill="1" applyAlignment="1" applyProtection="1">
      <alignment horizontal="right" vertical="center"/>
      <protection locked="0"/>
    </xf>
    <xf numFmtId="178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221</xdr:row>
      <xdr:rowOff>9525</xdr:rowOff>
    </xdr:from>
    <xdr:to>
      <xdr:col>17</xdr:col>
      <xdr:colOff>619125</xdr:colOff>
      <xdr:row>226</xdr:row>
      <xdr:rowOff>85725</xdr:rowOff>
    </xdr:to>
    <xdr:sp>
      <xdr:nvSpPr>
        <xdr:cNvPr id="1" name="Rectangle 17"/>
        <xdr:cNvSpPr>
          <a:spLocks noChangeAspect="1"/>
        </xdr:cNvSpPr>
      </xdr:nvSpPr>
      <xdr:spPr>
        <a:xfrm>
          <a:off x="4124325" y="847725"/>
          <a:ext cx="3943350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0"/>
  <sheetViews>
    <sheetView tabSelected="1" zoomScale="75" zoomScaleNormal="75" workbookViewId="0" topLeftCell="B218">
      <selection activeCell="B221" sqref="B221"/>
    </sheetView>
  </sheetViews>
  <sheetFormatPr defaultColWidth="9.140625" defaultRowHeight="15"/>
  <cols>
    <col min="1" max="1" width="13.8515625" style="73" hidden="1" customWidth="1"/>
    <col min="2" max="2" width="16.7109375" style="114" customWidth="1"/>
    <col min="3" max="3" width="14.28125" style="123" customWidth="1"/>
    <col min="4" max="4" width="15.7109375" style="111" customWidth="1"/>
    <col min="5" max="5" width="32.7109375" style="99" customWidth="1"/>
    <col min="6" max="7" width="10.7109375" style="98" customWidth="1"/>
    <col min="8" max="9" width="12.7109375" style="98" hidden="1" customWidth="1"/>
    <col min="10" max="15" width="9.140625" style="73" hidden="1" customWidth="1"/>
    <col min="16" max="16" width="1.7109375" style="73" customWidth="1"/>
    <col min="17" max="17" width="9.140625" style="77" customWidth="1"/>
    <col min="18" max="18" width="30.7109375" style="102" customWidth="1"/>
    <col min="19" max="19" width="11.00390625" style="73" hidden="1" customWidth="1"/>
    <col min="20" max="16384" width="0" style="73" hidden="1" customWidth="1"/>
  </cols>
  <sheetData>
    <row r="1" spans="1:19" ht="15" hidden="1">
      <c r="A1" s="73" t="s">
        <v>63</v>
      </c>
      <c r="B1" s="73"/>
      <c r="C1" s="73"/>
      <c r="D1" s="74" t="s">
        <v>4</v>
      </c>
      <c r="E1" s="74" t="s">
        <v>312</v>
      </c>
      <c r="F1" s="73"/>
      <c r="G1" s="93">
        <v>1</v>
      </c>
      <c r="H1" s="83" t="s">
        <v>27</v>
      </c>
      <c r="I1" s="83"/>
      <c r="J1" s="76"/>
      <c r="K1" s="74" t="s">
        <v>423</v>
      </c>
      <c r="L1" s="76">
        <v>28</v>
      </c>
      <c r="M1" s="76"/>
      <c r="N1" s="75"/>
      <c r="O1" s="75"/>
      <c r="P1" s="75"/>
      <c r="R1" s="100" t="s">
        <v>429</v>
      </c>
      <c r="S1" s="105" t="s">
        <v>429</v>
      </c>
    </row>
    <row r="2" spans="1:19" ht="15" hidden="1">
      <c r="A2" s="73" t="s">
        <v>64</v>
      </c>
      <c r="B2" s="73"/>
      <c r="C2" s="73"/>
      <c r="D2" s="74" t="s">
        <v>11</v>
      </c>
      <c r="E2" s="74" t="s">
        <v>313</v>
      </c>
      <c r="F2" s="73"/>
      <c r="G2" s="93">
        <v>2</v>
      </c>
      <c r="H2" s="83" t="s">
        <v>421</v>
      </c>
      <c r="I2" s="83"/>
      <c r="J2" s="76"/>
      <c r="K2" s="74" t="s">
        <v>421</v>
      </c>
      <c r="L2" s="76">
        <v>18</v>
      </c>
      <c r="M2" s="76"/>
      <c r="N2" s="75"/>
      <c r="O2" s="75"/>
      <c r="P2" s="75"/>
      <c r="R2" s="101" t="s">
        <v>345</v>
      </c>
      <c r="S2" s="74" t="s">
        <v>345</v>
      </c>
    </row>
    <row r="3" spans="1:19" ht="15" hidden="1">
      <c r="A3" s="73" t="s">
        <v>65</v>
      </c>
      <c r="B3" s="73"/>
      <c r="C3" s="73"/>
      <c r="D3" s="74" t="s">
        <v>7</v>
      </c>
      <c r="E3" s="74" t="s">
        <v>333</v>
      </c>
      <c r="F3" s="73"/>
      <c r="G3" s="93">
        <v>3</v>
      </c>
      <c r="H3" s="83" t="s">
        <v>422</v>
      </c>
      <c r="I3" s="83"/>
      <c r="J3" s="76"/>
      <c r="K3" s="74" t="s">
        <v>422</v>
      </c>
      <c r="L3" s="76">
        <v>23</v>
      </c>
      <c r="M3" s="76"/>
      <c r="N3" s="75"/>
      <c r="O3" s="75"/>
      <c r="P3" s="75"/>
      <c r="R3" s="101" t="s">
        <v>339</v>
      </c>
      <c r="S3" s="73" t="s">
        <v>430</v>
      </c>
    </row>
    <row r="4" spans="1:16" ht="15" hidden="1">
      <c r="A4" s="73" t="s">
        <v>66</v>
      </c>
      <c r="B4" s="73"/>
      <c r="C4" s="73"/>
      <c r="D4" s="74" t="s">
        <v>6</v>
      </c>
      <c r="E4" s="74" t="s">
        <v>334</v>
      </c>
      <c r="F4" s="73"/>
      <c r="G4" s="93">
        <v>4</v>
      </c>
      <c r="H4" s="83" t="s">
        <v>423</v>
      </c>
      <c r="I4" s="83"/>
      <c r="J4" s="76"/>
      <c r="K4" s="74" t="s">
        <v>27</v>
      </c>
      <c r="L4" s="76">
        <v>13</v>
      </c>
      <c r="M4" s="76"/>
      <c r="N4" s="75"/>
      <c r="O4" s="75"/>
      <c r="P4" s="75"/>
    </row>
    <row r="5" spans="1:16" ht="15" hidden="1">
      <c r="A5" s="73" t="s">
        <v>67</v>
      </c>
      <c r="B5" s="73"/>
      <c r="C5" s="73"/>
      <c r="D5" s="73"/>
      <c r="E5" s="74" t="s">
        <v>335</v>
      </c>
      <c r="F5" s="73"/>
      <c r="G5" s="83" t="s">
        <v>10</v>
      </c>
      <c r="H5" s="83"/>
      <c r="I5" s="83"/>
      <c r="J5" s="74"/>
      <c r="K5" s="74"/>
      <c r="L5" s="74"/>
      <c r="M5" s="74"/>
      <c r="N5" s="75"/>
      <c r="O5" s="75"/>
      <c r="P5" s="75"/>
    </row>
    <row r="6" spans="1:18" ht="15" hidden="1">
      <c r="A6" s="73" t="s">
        <v>68</v>
      </c>
      <c r="B6" s="73"/>
      <c r="C6" s="73"/>
      <c r="D6" s="73"/>
      <c r="E6" s="74" t="s">
        <v>398</v>
      </c>
      <c r="F6" s="73"/>
      <c r="G6" s="83" t="s">
        <v>339</v>
      </c>
      <c r="H6" s="83"/>
      <c r="I6" s="83"/>
      <c r="J6" s="74"/>
      <c r="K6" s="74"/>
      <c r="L6" s="74"/>
      <c r="M6" s="74"/>
      <c r="R6" s="106" t="s">
        <v>442</v>
      </c>
    </row>
    <row r="7" spans="1:18" ht="15" hidden="1">
      <c r="A7" s="73" t="s">
        <v>69</v>
      </c>
      <c r="B7" s="73"/>
      <c r="C7" s="73"/>
      <c r="D7" s="73"/>
      <c r="E7" s="74" t="s">
        <v>336</v>
      </c>
      <c r="F7" s="73"/>
      <c r="G7" s="84"/>
      <c r="H7" s="83"/>
      <c r="I7" s="83"/>
      <c r="J7" s="74"/>
      <c r="K7" s="74"/>
      <c r="L7" s="74"/>
      <c r="M7" s="74"/>
      <c r="R7" s="107" t="s">
        <v>439</v>
      </c>
    </row>
    <row r="8" spans="1:18" ht="15" hidden="1">
      <c r="A8" s="73" t="s">
        <v>70</v>
      </c>
      <c r="B8" s="73"/>
      <c r="C8" s="73"/>
      <c r="D8" s="73"/>
      <c r="E8" s="74" t="s">
        <v>337</v>
      </c>
      <c r="F8" s="73"/>
      <c r="G8" s="84"/>
      <c r="H8" s="83"/>
      <c r="I8" s="83"/>
      <c r="J8" s="74"/>
      <c r="K8" s="74"/>
      <c r="L8" s="74"/>
      <c r="M8" s="74"/>
      <c r="R8" s="108" t="s">
        <v>441</v>
      </c>
    </row>
    <row r="9" spans="1:9" ht="15" hidden="1">
      <c r="A9" s="73" t="s">
        <v>71</v>
      </c>
      <c r="B9" s="73"/>
      <c r="C9" s="73"/>
      <c r="D9" s="73"/>
      <c r="E9" s="74" t="s">
        <v>338</v>
      </c>
      <c r="F9" s="73"/>
      <c r="G9" s="84"/>
      <c r="H9" s="83"/>
      <c r="I9" s="83"/>
    </row>
    <row r="10" spans="1:9" ht="15" hidden="1">
      <c r="A10" s="73" t="s">
        <v>72</v>
      </c>
      <c r="B10" s="73"/>
      <c r="C10" s="73"/>
      <c r="D10" s="73"/>
      <c r="E10" s="76"/>
      <c r="F10" s="73"/>
      <c r="G10" s="84"/>
      <c r="H10" s="83"/>
      <c r="I10" s="83"/>
    </row>
    <row r="11" spans="1:9" ht="15" hidden="1">
      <c r="A11" s="73" t="s">
        <v>73</v>
      </c>
      <c r="B11" s="73"/>
      <c r="C11" s="73"/>
      <c r="D11" s="73"/>
      <c r="E11" s="76"/>
      <c r="F11" s="73"/>
      <c r="G11" s="84"/>
      <c r="H11" s="84"/>
      <c r="I11" s="84"/>
    </row>
    <row r="12" spans="1:9" ht="15" hidden="1">
      <c r="A12" s="73" t="s">
        <v>74</v>
      </c>
      <c r="B12" s="73"/>
      <c r="C12" s="73"/>
      <c r="D12" s="73"/>
      <c r="E12" s="76"/>
      <c r="F12" s="73"/>
      <c r="G12" s="84"/>
      <c r="H12" s="84"/>
      <c r="I12" s="84"/>
    </row>
    <row r="13" spans="1:9" ht="15" hidden="1">
      <c r="A13" s="73" t="s">
        <v>75</v>
      </c>
      <c r="B13" s="73"/>
      <c r="C13" s="73"/>
      <c r="D13" s="73"/>
      <c r="E13" s="83" t="s">
        <v>334</v>
      </c>
      <c r="F13" s="75" t="s">
        <v>329</v>
      </c>
      <c r="G13" s="84">
        <v>1</v>
      </c>
      <c r="H13" s="84" t="s">
        <v>322</v>
      </c>
      <c r="I13" s="84"/>
    </row>
    <row r="14" spans="1:9" ht="15" hidden="1">
      <c r="A14" s="73" t="s">
        <v>76</v>
      </c>
      <c r="B14" s="73"/>
      <c r="C14" s="73"/>
      <c r="D14" s="73"/>
      <c r="E14" s="83" t="s">
        <v>333</v>
      </c>
      <c r="F14" s="75" t="s">
        <v>327</v>
      </c>
      <c r="G14" s="84">
        <v>2</v>
      </c>
      <c r="H14" s="84" t="s">
        <v>324</v>
      </c>
      <c r="I14" s="84"/>
    </row>
    <row r="15" spans="1:9" ht="15" hidden="1">
      <c r="A15" s="73" t="s">
        <v>77</v>
      </c>
      <c r="B15" s="73"/>
      <c r="C15" s="73"/>
      <c r="D15" s="73"/>
      <c r="E15" s="83" t="s">
        <v>313</v>
      </c>
      <c r="F15" s="75" t="s">
        <v>325</v>
      </c>
      <c r="G15" s="84">
        <v>3</v>
      </c>
      <c r="H15" s="84" t="s">
        <v>326</v>
      </c>
      <c r="I15" s="84"/>
    </row>
    <row r="16" spans="1:9" ht="15" hidden="1">
      <c r="A16" s="73" t="s">
        <v>78</v>
      </c>
      <c r="B16" s="73"/>
      <c r="C16" s="73"/>
      <c r="D16" s="73"/>
      <c r="E16" s="83" t="s">
        <v>335</v>
      </c>
      <c r="F16" s="75" t="s">
        <v>340</v>
      </c>
      <c r="G16" s="84">
        <v>4</v>
      </c>
      <c r="H16" s="84" t="s">
        <v>328</v>
      </c>
      <c r="I16" s="84"/>
    </row>
    <row r="17" spans="1:9" ht="15" hidden="1">
      <c r="A17" s="73" t="s">
        <v>79</v>
      </c>
      <c r="B17" s="73"/>
      <c r="C17" s="73"/>
      <c r="D17" s="73"/>
      <c r="E17" s="83" t="s">
        <v>312</v>
      </c>
      <c r="F17" s="75" t="s">
        <v>323</v>
      </c>
      <c r="G17" s="84" t="s">
        <v>10</v>
      </c>
      <c r="H17" s="84" t="s">
        <v>330</v>
      </c>
      <c r="I17" s="84"/>
    </row>
    <row r="18" spans="1:13" ht="15" hidden="1">
      <c r="A18" s="73" t="s">
        <v>80</v>
      </c>
      <c r="B18" s="73"/>
      <c r="C18" s="73"/>
      <c r="D18" s="73"/>
      <c r="E18" s="83" t="s">
        <v>336</v>
      </c>
      <c r="F18" s="75" t="s">
        <v>342</v>
      </c>
      <c r="G18" s="83" t="s">
        <v>339</v>
      </c>
      <c r="H18" s="67" t="s">
        <v>341</v>
      </c>
      <c r="I18" s="67"/>
      <c r="K18" s="79"/>
      <c r="L18" s="79"/>
      <c r="M18" s="79"/>
    </row>
    <row r="19" spans="1:9" ht="15" hidden="1">
      <c r="A19" s="73" t="s">
        <v>81</v>
      </c>
      <c r="B19" s="73"/>
      <c r="C19" s="73"/>
      <c r="D19" s="73"/>
      <c r="E19" s="83" t="s">
        <v>337</v>
      </c>
      <c r="F19" s="75" t="s">
        <v>343</v>
      </c>
      <c r="G19" s="84"/>
      <c r="H19" s="84"/>
      <c r="I19" s="84"/>
    </row>
    <row r="20" spans="1:9" ht="15" hidden="1">
      <c r="A20" s="73" t="s">
        <v>82</v>
      </c>
      <c r="B20" s="73"/>
      <c r="C20" s="73"/>
      <c r="D20" s="73"/>
      <c r="E20" s="83" t="s">
        <v>398</v>
      </c>
      <c r="F20" s="75" t="s">
        <v>341</v>
      </c>
      <c r="G20" s="84"/>
      <c r="H20" s="84"/>
      <c r="I20" s="84"/>
    </row>
    <row r="21" spans="1:9" ht="15" hidden="1">
      <c r="A21" s="73" t="s">
        <v>83</v>
      </c>
      <c r="B21" s="73"/>
      <c r="C21" s="73"/>
      <c r="D21" s="73"/>
      <c r="E21" s="83" t="s">
        <v>338</v>
      </c>
      <c r="F21" s="75" t="s">
        <v>344</v>
      </c>
      <c r="G21" s="84"/>
      <c r="H21" s="84"/>
      <c r="I21" s="84"/>
    </row>
    <row r="22" spans="1:9" ht="15" hidden="1">
      <c r="A22" s="73" t="s">
        <v>84</v>
      </c>
      <c r="B22" s="73"/>
      <c r="C22" s="73"/>
      <c r="D22" s="73"/>
      <c r="G22" s="84"/>
      <c r="H22" s="84"/>
      <c r="I22" s="84"/>
    </row>
    <row r="23" spans="1:9" ht="15" hidden="1">
      <c r="A23" s="73" t="s">
        <v>85</v>
      </c>
      <c r="B23" s="73"/>
      <c r="C23" s="73"/>
      <c r="D23" s="73"/>
      <c r="G23" s="84"/>
      <c r="H23" s="84"/>
      <c r="I23" s="84"/>
    </row>
    <row r="24" spans="1:9" ht="15" hidden="1">
      <c r="A24" s="73" t="s">
        <v>86</v>
      </c>
      <c r="B24" s="73"/>
      <c r="C24" s="73"/>
      <c r="D24" s="73"/>
      <c r="E24" s="76"/>
      <c r="F24" s="84"/>
      <c r="G24" s="84"/>
      <c r="H24" s="84"/>
      <c r="I24" s="84"/>
    </row>
    <row r="25" spans="1:9" ht="15" hidden="1">
      <c r="A25" s="73" t="s">
        <v>87</v>
      </c>
      <c r="B25" s="73"/>
      <c r="C25" s="73"/>
      <c r="D25" s="73"/>
      <c r="E25" s="76"/>
      <c r="F25" s="84"/>
      <c r="G25" s="84"/>
      <c r="H25" s="84"/>
      <c r="I25" s="84"/>
    </row>
    <row r="26" spans="1:9" ht="15" hidden="1">
      <c r="A26" s="73" t="s">
        <v>88</v>
      </c>
      <c r="B26" s="73"/>
      <c r="C26" s="73"/>
      <c r="D26" s="73"/>
      <c r="E26" s="76"/>
      <c r="F26" s="84"/>
      <c r="G26" s="84"/>
      <c r="H26" s="84"/>
      <c r="I26" s="84"/>
    </row>
    <row r="27" spans="1:9" ht="15" hidden="1">
      <c r="A27" s="73" t="s">
        <v>89</v>
      </c>
      <c r="B27" s="73"/>
      <c r="C27" s="73"/>
      <c r="D27" s="73"/>
      <c r="E27" s="76"/>
      <c r="F27" s="84"/>
      <c r="G27" s="84"/>
      <c r="H27" s="84"/>
      <c r="I27" s="84"/>
    </row>
    <row r="28" spans="1:9" ht="15" hidden="1">
      <c r="A28" s="73" t="s">
        <v>90</v>
      </c>
      <c r="B28" s="73"/>
      <c r="C28" s="73"/>
      <c r="D28" s="73"/>
      <c r="E28" s="76"/>
      <c r="F28" s="84"/>
      <c r="G28" s="84"/>
      <c r="H28" s="84"/>
      <c r="I28" s="84"/>
    </row>
    <row r="29" spans="1:9" ht="15" hidden="1">
      <c r="A29" s="73" t="s">
        <v>91</v>
      </c>
      <c r="B29" s="73"/>
      <c r="C29" s="73"/>
      <c r="D29" s="73"/>
      <c r="E29" s="76"/>
      <c r="F29" s="84"/>
      <c r="G29" s="84"/>
      <c r="H29" s="84"/>
      <c r="I29" s="84"/>
    </row>
    <row r="30" spans="1:9" ht="15" hidden="1">
      <c r="A30" s="73" t="s">
        <v>92</v>
      </c>
      <c r="B30" s="73"/>
      <c r="C30" s="73"/>
      <c r="D30" s="73"/>
      <c r="E30" s="76"/>
      <c r="F30" s="84"/>
      <c r="G30" s="84"/>
      <c r="H30" s="84"/>
      <c r="I30" s="84"/>
    </row>
    <row r="31" spans="1:9" ht="15" hidden="1">
      <c r="A31" s="73" t="s">
        <v>93</v>
      </c>
      <c r="B31" s="73"/>
      <c r="C31" s="73"/>
      <c r="D31" s="73"/>
      <c r="E31" s="76"/>
      <c r="F31" s="84"/>
      <c r="G31" s="84"/>
      <c r="H31" s="84"/>
      <c r="I31" s="84"/>
    </row>
    <row r="32" spans="1:9" ht="15" hidden="1">
      <c r="A32" s="73" t="s">
        <v>94</v>
      </c>
      <c r="B32" s="73"/>
      <c r="C32" s="73"/>
      <c r="D32" s="73"/>
      <c r="E32" s="76"/>
      <c r="F32" s="84"/>
      <c r="G32" s="84"/>
      <c r="H32" s="84"/>
      <c r="I32" s="84"/>
    </row>
    <row r="33" spans="1:9" ht="15" hidden="1">
      <c r="A33" s="73" t="s">
        <v>95</v>
      </c>
      <c r="B33" s="73"/>
      <c r="C33" s="73"/>
      <c r="D33" s="73"/>
      <c r="E33" s="76"/>
      <c r="F33" s="84"/>
      <c r="G33" s="84"/>
      <c r="H33" s="84"/>
      <c r="I33" s="84"/>
    </row>
    <row r="34" spans="1:9" ht="15" hidden="1">
      <c r="A34" s="73" t="s">
        <v>96</v>
      </c>
      <c r="B34" s="73"/>
      <c r="C34" s="73"/>
      <c r="D34" s="73"/>
      <c r="E34" s="76"/>
      <c r="F34" s="84"/>
      <c r="G34" s="84"/>
      <c r="H34" s="84"/>
      <c r="I34" s="84"/>
    </row>
    <row r="35" spans="1:9" ht="15" hidden="1">
      <c r="A35" s="73" t="s">
        <v>97</v>
      </c>
      <c r="B35" s="73"/>
      <c r="C35" s="73"/>
      <c r="D35" s="73"/>
      <c r="E35" s="76"/>
      <c r="F35" s="84"/>
      <c r="G35" s="84"/>
      <c r="H35" s="84"/>
      <c r="I35" s="84"/>
    </row>
    <row r="36" spans="1:9" ht="15" hidden="1">
      <c r="A36" s="73" t="s">
        <v>98</v>
      </c>
      <c r="B36" s="73"/>
      <c r="C36" s="73"/>
      <c r="D36" s="73"/>
      <c r="E36" s="76"/>
      <c r="F36" s="84"/>
      <c r="G36" s="84"/>
      <c r="H36" s="84"/>
      <c r="I36" s="84"/>
    </row>
    <row r="37" spans="1:9" ht="15" hidden="1">
      <c r="A37" s="73" t="s">
        <v>99</v>
      </c>
      <c r="B37" s="73"/>
      <c r="C37" s="73"/>
      <c r="D37" s="73"/>
      <c r="E37" s="76"/>
      <c r="F37" s="84"/>
      <c r="G37" s="84"/>
      <c r="H37" s="84"/>
      <c r="I37" s="84"/>
    </row>
    <row r="38" spans="1:9" ht="15" hidden="1">
      <c r="A38" s="73" t="s">
        <v>100</v>
      </c>
      <c r="B38" s="73"/>
      <c r="C38" s="73"/>
      <c r="D38" s="73"/>
      <c r="E38" s="76"/>
      <c r="F38" s="84"/>
      <c r="G38" s="84"/>
      <c r="H38" s="84"/>
      <c r="I38" s="84"/>
    </row>
    <row r="39" spans="1:9" ht="15" hidden="1">
      <c r="A39" s="73" t="s">
        <v>101</v>
      </c>
      <c r="B39" s="73"/>
      <c r="C39" s="73"/>
      <c r="D39" s="73"/>
      <c r="E39" s="76"/>
      <c r="F39" s="84"/>
      <c r="G39" s="84"/>
      <c r="H39" s="84"/>
      <c r="I39" s="84"/>
    </row>
    <row r="40" spans="1:9" ht="15" hidden="1">
      <c r="A40" s="73" t="s">
        <v>102</v>
      </c>
      <c r="B40" s="73"/>
      <c r="C40" s="73"/>
      <c r="D40" s="73"/>
      <c r="E40" s="76"/>
      <c r="F40" s="84"/>
      <c r="G40" s="84"/>
      <c r="H40" s="84"/>
      <c r="I40" s="84"/>
    </row>
    <row r="41" spans="1:9" ht="15" hidden="1">
      <c r="A41" s="73" t="s">
        <v>103</v>
      </c>
      <c r="B41" s="73"/>
      <c r="C41" s="73"/>
      <c r="D41" s="73"/>
      <c r="E41" s="76"/>
      <c r="F41" s="84"/>
      <c r="G41" s="84"/>
      <c r="H41" s="84"/>
      <c r="I41" s="84"/>
    </row>
    <row r="42" spans="1:9" ht="15" hidden="1">
      <c r="A42" s="73" t="s">
        <v>104</v>
      </c>
      <c r="B42" s="73"/>
      <c r="C42" s="73"/>
      <c r="D42" s="73"/>
      <c r="E42" s="76"/>
      <c r="F42" s="84"/>
      <c r="G42" s="84"/>
      <c r="H42" s="84"/>
      <c r="I42" s="84"/>
    </row>
    <row r="43" spans="1:9" ht="15" hidden="1">
      <c r="A43" s="73" t="s">
        <v>105</v>
      </c>
      <c r="B43" s="73"/>
      <c r="C43" s="73"/>
      <c r="D43" s="73"/>
      <c r="E43" s="76"/>
      <c r="F43" s="84"/>
      <c r="G43" s="84"/>
      <c r="H43" s="84"/>
      <c r="I43" s="84"/>
    </row>
    <row r="44" spans="1:9" ht="15" hidden="1">
      <c r="A44" s="73" t="s">
        <v>106</v>
      </c>
      <c r="B44" s="73"/>
      <c r="C44" s="73"/>
      <c r="D44" s="73"/>
      <c r="E44" s="76"/>
      <c r="F44" s="84"/>
      <c r="G44" s="84"/>
      <c r="H44" s="84"/>
      <c r="I44" s="84"/>
    </row>
    <row r="45" spans="1:9" ht="15" hidden="1">
      <c r="A45" s="73" t="s">
        <v>107</v>
      </c>
      <c r="B45" s="73"/>
      <c r="C45" s="73"/>
      <c r="D45" s="73"/>
      <c r="E45" s="76"/>
      <c r="F45" s="84"/>
      <c r="G45" s="84"/>
      <c r="H45" s="84"/>
      <c r="I45" s="84"/>
    </row>
    <row r="46" spans="1:9" ht="15" hidden="1">
      <c r="A46" s="73" t="s">
        <v>108</v>
      </c>
      <c r="B46" s="73"/>
      <c r="C46" s="73"/>
      <c r="D46" s="73"/>
      <c r="E46" s="76"/>
      <c r="F46" s="84"/>
      <c r="G46" s="84"/>
      <c r="H46" s="84"/>
      <c r="I46" s="84"/>
    </row>
    <row r="47" spans="1:9" ht="15" hidden="1">
      <c r="A47" s="73" t="s">
        <v>109</v>
      </c>
      <c r="B47" s="73"/>
      <c r="C47" s="73"/>
      <c r="D47" s="73"/>
      <c r="E47" s="76"/>
      <c r="F47" s="84"/>
      <c r="G47" s="84"/>
      <c r="H47" s="84"/>
      <c r="I47" s="84"/>
    </row>
    <row r="48" spans="1:9" ht="15" hidden="1">
      <c r="A48" s="73" t="s">
        <v>110</v>
      </c>
      <c r="B48" s="73"/>
      <c r="C48" s="73"/>
      <c r="D48" s="73"/>
      <c r="E48" s="76"/>
      <c r="F48" s="84"/>
      <c r="G48" s="84"/>
      <c r="H48" s="84"/>
      <c r="I48" s="84"/>
    </row>
    <row r="49" spans="1:9" ht="15" hidden="1">
      <c r="A49" s="73" t="s">
        <v>111</v>
      </c>
      <c r="B49" s="73"/>
      <c r="C49" s="73"/>
      <c r="D49" s="73"/>
      <c r="E49" s="76"/>
      <c r="F49" s="84"/>
      <c r="G49" s="84"/>
      <c r="H49" s="84"/>
      <c r="I49" s="84"/>
    </row>
    <row r="50" spans="1:9" ht="15" hidden="1">
      <c r="A50" s="73" t="s">
        <v>112</v>
      </c>
      <c r="B50" s="73"/>
      <c r="C50" s="73"/>
      <c r="D50" s="73"/>
      <c r="E50" s="76"/>
      <c r="F50" s="84"/>
      <c r="G50" s="84"/>
      <c r="H50" s="84"/>
      <c r="I50" s="84"/>
    </row>
    <row r="51" spans="1:9" ht="15" hidden="1">
      <c r="A51" s="73" t="s">
        <v>113</v>
      </c>
      <c r="B51" s="73"/>
      <c r="C51" s="73"/>
      <c r="D51" s="73"/>
      <c r="E51" s="76"/>
      <c r="F51" s="84"/>
      <c r="G51" s="84"/>
      <c r="H51" s="84"/>
      <c r="I51" s="84"/>
    </row>
    <row r="52" spans="1:9" ht="15" hidden="1">
      <c r="A52" s="73" t="s">
        <v>114</v>
      </c>
      <c r="B52" s="73"/>
      <c r="C52" s="73"/>
      <c r="D52" s="73"/>
      <c r="E52" s="76"/>
      <c r="F52" s="84"/>
      <c r="G52" s="84"/>
      <c r="H52" s="84"/>
      <c r="I52" s="84"/>
    </row>
    <row r="53" spans="1:9" ht="15" hidden="1">
      <c r="A53" s="73" t="s">
        <v>115</v>
      </c>
      <c r="B53" s="73"/>
      <c r="C53" s="73"/>
      <c r="D53" s="73"/>
      <c r="E53" s="76"/>
      <c r="F53" s="84"/>
      <c r="G53" s="84"/>
      <c r="H53" s="84"/>
      <c r="I53" s="84"/>
    </row>
    <row r="54" spans="1:9" ht="15" hidden="1">
      <c r="A54" s="73" t="s">
        <v>116</v>
      </c>
      <c r="B54" s="73"/>
      <c r="C54" s="73"/>
      <c r="D54" s="73"/>
      <c r="E54" s="76"/>
      <c r="F54" s="84"/>
      <c r="G54" s="84"/>
      <c r="H54" s="84"/>
      <c r="I54" s="84"/>
    </row>
    <row r="55" spans="1:9" ht="15" hidden="1">
      <c r="A55" s="73" t="s">
        <v>117</v>
      </c>
      <c r="B55" s="73"/>
      <c r="C55" s="73"/>
      <c r="D55" s="73"/>
      <c r="E55" s="76"/>
      <c r="F55" s="84"/>
      <c r="G55" s="84"/>
      <c r="H55" s="84"/>
      <c r="I55" s="84"/>
    </row>
    <row r="56" spans="1:9" ht="15" hidden="1">
      <c r="A56" s="73" t="s">
        <v>118</v>
      </c>
      <c r="B56" s="73"/>
      <c r="C56" s="73"/>
      <c r="D56" s="73"/>
      <c r="E56" s="76"/>
      <c r="F56" s="84"/>
      <c r="G56" s="84"/>
      <c r="H56" s="84"/>
      <c r="I56" s="84"/>
    </row>
    <row r="57" spans="1:9" ht="15" hidden="1">
      <c r="A57" s="73" t="s">
        <v>119</v>
      </c>
      <c r="B57" s="73"/>
      <c r="C57" s="73"/>
      <c r="D57" s="73"/>
      <c r="E57" s="76"/>
      <c r="F57" s="84"/>
      <c r="G57" s="84"/>
      <c r="H57" s="84"/>
      <c r="I57" s="84"/>
    </row>
    <row r="58" spans="1:9" ht="15" hidden="1">
      <c r="A58" s="73" t="s">
        <v>120</v>
      </c>
      <c r="B58" s="73"/>
      <c r="C58" s="73"/>
      <c r="D58" s="73"/>
      <c r="E58" s="76"/>
      <c r="F58" s="84"/>
      <c r="G58" s="84"/>
      <c r="H58" s="84"/>
      <c r="I58" s="84"/>
    </row>
    <row r="59" spans="1:9" ht="15" hidden="1">
      <c r="A59" s="73" t="s">
        <v>121</v>
      </c>
      <c r="B59" s="73"/>
      <c r="C59" s="73"/>
      <c r="D59" s="73"/>
      <c r="E59" s="76"/>
      <c r="F59" s="84"/>
      <c r="G59" s="84"/>
      <c r="H59" s="84"/>
      <c r="I59" s="84"/>
    </row>
    <row r="60" spans="1:9" ht="15" hidden="1">
      <c r="A60" s="73" t="s">
        <v>122</v>
      </c>
      <c r="B60" s="73"/>
      <c r="C60" s="73"/>
      <c r="D60" s="73"/>
      <c r="E60" s="76"/>
      <c r="F60" s="84"/>
      <c r="G60" s="84"/>
      <c r="H60" s="84"/>
      <c r="I60" s="84"/>
    </row>
    <row r="61" spans="1:9" ht="15" hidden="1">
      <c r="A61" s="73" t="s">
        <v>123</v>
      </c>
      <c r="B61" s="73"/>
      <c r="C61" s="73"/>
      <c r="D61" s="73"/>
      <c r="E61" s="76"/>
      <c r="F61" s="84"/>
      <c r="G61" s="84"/>
      <c r="H61" s="84"/>
      <c r="I61" s="84"/>
    </row>
    <row r="62" spans="1:9" ht="15" hidden="1">
      <c r="A62" s="73" t="s">
        <v>124</v>
      </c>
      <c r="B62" s="73"/>
      <c r="C62" s="73"/>
      <c r="D62" s="73"/>
      <c r="E62" s="76"/>
      <c r="F62" s="84"/>
      <c r="G62" s="84"/>
      <c r="H62" s="84"/>
      <c r="I62" s="84"/>
    </row>
    <row r="63" spans="1:9" ht="15" hidden="1">
      <c r="A63" s="73" t="s">
        <v>125</v>
      </c>
      <c r="B63" s="73"/>
      <c r="C63" s="73"/>
      <c r="D63" s="73"/>
      <c r="E63" s="76"/>
      <c r="F63" s="84"/>
      <c r="G63" s="84"/>
      <c r="H63" s="84"/>
      <c r="I63" s="84"/>
    </row>
    <row r="64" spans="1:9" ht="15" hidden="1">
      <c r="A64" s="73" t="s">
        <v>126</v>
      </c>
      <c r="B64" s="73"/>
      <c r="C64" s="73"/>
      <c r="D64" s="73"/>
      <c r="E64" s="76"/>
      <c r="F64" s="84"/>
      <c r="G64" s="84"/>
      <c r="H64" s="84"/>
      <c r="I64" s="84"/>
    </row>
    <row r="65" spans="1:9" ht="15" hidden="1">
      <c r="A65" s="73" t="s">
        <v>127</v>
      </c>
      <c r="B65" s="73"/>
      <c r="C65" s="73"/>
      <c r="D65" s="73"/>
      <c r="E65" s="76"/>
      <c r="F65" s="84"/>
      <c r="G65" s="84"/>
      <c r="H65" s="84"/>
      <c r="I65" s="84"/>
    </row>
    <row r="66" spans="1:9" ht="15" hidden="1">
      <c r="A66" s="73" t="s">
        <v>128</v>
      </c>
      <c r="B66" s="73"/>
      <c r="C66" s="73"/>
      <c r="D66" s="73"/>
      <c r="E66" s="76"/>
      <c r="F66" s="84"/>
      <c r="G66" s="84"/>
      <c r="H66" s="84"/>
      <c r="I66" s="84"/>
    </row>
    <row r="67" spans="1:9" ht="15" hidden="1">
      <c r="A67" s="73" t="s">
        <v>129</v>
      </c>
      <c r="B67" s="73"/>
      <c r="C67" s="73"/>
      <c r="D67" s="73"/>
      <c r="E67" s="76"/>
      <c r="F67" s="84"/>
      <c r="G67" s="84"/>
      <c r="H67" s="84"/>
      <c r="I67" s="84"/>
    </row>
    <row r="68" spans="1:9" ht="15" hidden="1">
      <c r="A68" s="73" t="s">
        <v>130</v>
      </c>
      <c r="B68" s="73"/>
      <c r="C68" s="73"/>
      <c r="D68" s="73"/>
      <c r="E68" s="76"/>
      <c r="F68" s="84"/>
      <c r="G68" s="84"/>
      <c r="H68" s="84"/>
      <c r="I68" s="84"/>
    </row>
    <row r="69" spans="1:9" ht="15" hidden="1">
      <c r="A69" s="73" t="s">
        <v>131</v>
      </c>
      <c r="B69" s="73"/>
      <c r="C69" s="73"/>
      <c r="D69" s="73"/>
      <c r="E69" s="76"/>
      <c r="F69" s="84"/>
      <c r="G69" s="84"/>
      <c r="H69" s="84"/>
      <c r="I69" s="84"/>
    </row>
    <row r="70" spans="1:9" ht="15" hidden="1">
      <c r="A70" s="73" t="s">
        <v>132</v>
      </c>
      <c r="B70" s="73"/>
      <c r="C70" s="73"/>
      <c r="D70" s="73"/>
      <c r="E70" s="76"/>
      <c r="F70" s="84"/>
      <c r="G70" s="84"/>
      <c r="H70" s="84"/>
      <c r="I70" s="84"/>
    </row>
    <row r="71" spans="1:9" ht="15" hidden="1">
      <c r="A71" s="73" t="s">
        <v>133</v>
      </c>
      <c r="B71" s="73"/>
      <c r="C71" s="73"/>
      <c r="D71" s="73"/>
      <c r="E71" s="76"/>
      <c r="F71" s="84"/>
      <c r="G71" s="84"/>
      <c r="H71" s="84"/>
      <c r="I71" s="84"/>
    </row>
    <row r="72" spans="1:9" ht="15" hidden="1">
      <c r="A72" s="73" t="s">
        <v>134</v>
      </c>
      <c r="B72" s="73"/>
      <c r="C72" s="73"/>
      <c r="D72" s="73"/>
      <c r="E72" s="76"/>
      <c r="F72" s="84"/>
      <c r="G72" s="84"/>
      <c r="H72" s="84"/>
      <c r="I72" s="84"/>
    </row>
    <row r="73" spans="1:9" ht="15" hidden="1">
      <c r="A73" s="73" t="s">
        <v>135</v>
      </c>
      <c r="B73" s="73"/>
      <c r="C73" s="73"/>
      <c r="D73" s="73"/>
      <c r="E73" s="76"/>
      <c r="F73" s="84"/>
      <c r="G73" s="84"/>
      <c r="H73" s="84"/>
      <c r="I73" s="84"/>
    </row>
    <row r="74" spans="1:9" ht="15" hidden="1">
      <c r="A74" s="73" t="s">
        <v>136</v>
      </c>
      <c r="B74" s="73"/>
      <c r="C74" s="73"/>
      <c r="D74" s="73"/>
      <c r="E74" s="76"/>
      <c r="F74" s="84"/>
      <c r="G74" s="84"/>
      <c r="H74" s="84"/>
      <c r="I74" s="84"/>
    </row>
    <row r="75" spans="1:9" ht="15" hidden="1">
      <c r="A75" s="73" t="s">
        <v>137</v>
      </c>
      <c r="B75" s="73"/>
      <c r="C75" s="73"/>
      <c r="D75" s="73"/>
      <c r="E75" s="76"/>
      <c r="F75" s="84"/>
      <c r="G75" s="84"/>
      <c r="H75" s="84"/>
      <c r="I75" s="84"/>
    </row>
    <row r="76" spans="1:9" ht="15" hidden="1">
      <c r="A76" s="73" t="s">
        <v>138</v>
      </c>
      <c r="B76" s="73"/>
      <c r="C76" s="73"/>
      <c r="D76" s="73"/>
      <c r="E76" s="76"/>
      <c r="F76" s="84"/>
      <c r="G76" s="84"/>
      <c r="H76" s="84"/>
      <c r="I76" s="84"/>
    </row>
    <row r="77" spans="1:9" ht="15" hidden="1">
      <c r="A77" s="73" t="s">
        <v>139</v>
      </c>
      <c r="B77" s="73"/>
      <c r="C77" s="73"/>
      <c r="D77" s="73"/>
      <c r="E77" s="76"/>
      <c r="F77" s="84"/>
      <c r="G77" s="84"/>
      <c r="H77" s="84"/>
      <c r="I77" s="84"/>
    </row>
    <row r="78" spans="1:9" ht="15" hidden="1">
      <c r="A78" s="73" t="s">
        <v>140</v>
      </c>
      <c r="B78" s="73"/>
      <c r="C78" s="73"/>
      <c r="D78" s="73"/>
      <c r="E78" s="76"/>
      <c r="F78" s="84"/>
      <c r="G78" s="84"/>
      <c r="H78" s="84"/>
      <c r="I78" s="84"/>
    </row>
    <row r="79" spans="1:9" ht="15" hidden="1">
      <c r="A79" s="73" t="s">
        <v>141</v>
      </c>
      <c r="B79" s="73"/>
      <c r="C79" s="73"/>
      <c r="D79" s="73"/>
      <c r="E79" s="76"/>
      <c r="F79" s="84"/>
      <c r="G79" s="84"/>
      <c r="H79" s="84"/>
      <c r="I79" s="84"/>
    </row>
    <row r="80" spans="1:9" ht="15" hidden="1">
      <c r="A80" s="73" t="s">
        <v>142</v>
      </c>
      <c r="B80" s="73"/>
      <c r="C80" s="73"/>
      <c r="D80" s="73"/>
      <c r="E80" s="76"/>
      <c r="F80" s="84"/>
      <c r="G80" s="84"/>
      <c r="H80" s="84"/>
      <c r="I80" s="84"/>
    </row>
    <row r="81" spans="1:9" ht="15" hidden="1">
      <c r="A81" s="73" t="s">
        <v>143</v>
      </c>
      <c r="B81" s="73"/>
      <c r="C81" s="73"/>
      <c r="D81" s="73"/>
      <c r="E81" s="76"/>
      <c r="F81" s="84"/>
      <c r="G81" s="84"/>
      <c r="H81" s="84"/>
      <c r="I81" s="84"/>
    </row>
    <row r="82" spans="1:9" ht="15" hidden="1">
      <c r="A82" s="73" t="s">
        <v>144</v>
      </c>
      <c r="B82" s="73"/>
      <c r="C82" s="73"/>
      <c r="D82" s="73"/>
      <c r="E82" s="76"/>
      <c r="F82" s="84"/>
      <c r="G82" s="84"/>
      <c r="H82" s="84"/>
      <c r="I82" s="84"/>
    </row>
    <row r="83" spans="1:9" ht="15" hidden="1">
      <c r="A83" s="73" t="s">
        <v>145</v>
      </c>
      <c r="B83" s="73"/>
      <c r="C83" s="73"/>
      <c r="D83" s="73"/>
      <c r="E83" s="76"/>
      <c r="F83" s="84"/>
      <c r="G83" s="84"/>
      <c r="H83" s="84"/>
      <c r="I83" s="84"/>
    </row>
    <row r="84" spans="1:9" ht="15" hidden="1">
      <c r="A84" s="73" t="s">
        <v>146</v>
      </c>
      <c r="B84" s="73"/>
      <c r="C84" s="73"/>
      <c r="D84" s="73"/>
      <c r="E84" s="76"/>
      <c r="F84" s="84"/>
      <c r="G84" s="84"/>
      <c r="H84" s="84"/>
      <c r="I84" s="84"/>
    </row>
    <row r="85" spans="1:9" ht="15" hidden="1">
      <c r="A85" s="73" t="s">
        <v>147</v>
      </c>
      <c r="B85" s="73"/>
      <c r="C85" s="73"/>
      <c r="D85" s="73"/>
      <c r="E85" s="76"/>
      <c r="F85" s="84"/>
      <c r="G85" s="84"/>
      <c r="H85" s="84"/>
      <c r="I85" s="84"/>
    </row>
    <row r="86" spans="1:9" ht="15" hidden="1">
      <c r="A86" s="73" t="s">
        <v>148</v>
      </c>
      <c r="B86" s="73"/>
      <c r="C86" s="73"/>
      <c r="D86" s="73"/>
      <c r="E86" s="76"/>
      <c r="F86" s="84"/>
      <c r="G86" s="84"/>
      <c r="H86" s="84"/>
      <c r="I86" s="84"/>
    </row>
    <row r="87" spans="1:9" ht="15" hidden="1">
      <c r="A87" s="73" t="s">
        <v>149</v>
      </c>
      <c r="B87" s="73"/>
      <c r="C87" s="73"/>
      <c r="D87" s="73"/>
      <c r="E87" s="76"/>
      <c r="F87" s="84"/>
      <c r="G87" s="84"/>
      <c r="H87" s="84"/>
      <c r="I87" s="84"/>
    </row>
    <row r="88" spans="1:9" ht="15" hidden="1">
      <c r="A88" s="73" t="s">
        <v>150</v>
      </c>
      <c r="B88" s="73"/>
      <c r="C88" s="73"/>
      <c r="D88" s="73"/>
      <c r="E88" s="76"/>
      <c r="F88" s="84"/>
      <c r="G88" s="84"/>
      <c r="H88" s="84"/>
      <c r="I88" s="84"/>
    </row>
    <row r="89" spans="1:9" ht="15" hidden="1">
      <c r="A89" s="73" t="s">
        <v>151</v>
      </c>
      <c r="B89" s="73"/>
      <c r="C89" s="73"/>
      <c r="D89" s="73"/>
      <c r="E89" s="76"/>
      <c r="F89" s="84"/>
      <c r="G89" s="84"/>
      <c r="H89" s="84"/>
      <c r="I89" s="84"/>
    </row>
    <row r="90" spans="1:9" ht="15" hidden="1">
      <c r="A90" s="73" t="s">
        <v>152</v>
      </c>
      <c r="B90" s="73"/>
      <c r="C90" s="73"/>
      <c r="D90" s="73"/>
      <c r="E90" s="76"/>
      <c r="F90" s="84"/>
      <c r="G90" s="84"/>
      <c r="H90" s="84"/>
      <c r="I90" s="84"/>
    </row>
    <row r="91" spans="1:9" ht="15" hidden="1">
      <c r="A91" s="73" t="s">
        <v>153</v>
      </c>
      <c r="B91" s="73"/>
      <c r="C91" s="73"/>
      <c r="D91" s="73"/>
      <c r="E91" s="76"/>
      <c r="F91" s="84"/>
      <c r="G91" s="84"/>
      <c r="H91" s="84"/>
      <c r="I91" s="84"/>
    </row>
    <row r="92" spans="1:9" ht="15" hidden="1">
      <c r="A92" s="73" t="s">
        <v>154</v>
      </c>
      <c r="B92" s="73"/>
      <c r="C92" s="73"/>
      <c r="D92" s="73"/>
      <c r="E92" s="76"/>
      <c r="F92" s="84"/>
      <c r="G92" s="84"/>
      <c r="H92" s="84"/>
      <c r="I92" s="84"/>
    </row>
    <row r="93" spans="1:9" ht="15" hidden="1">
      <c r="A93" s="73" t="s">
        <v>155</v>
      </c>
      <c r="B93" s="73"/>
      <c r="C93" s="73"/>
      <c r="D93" s="73"/>
      <c r="E93" s="76"/>
      <c r="F93" s="84"/>
      <c r="G93" s="84"/>
      <c r="H93" s="84"/>
      <c r="I93" s="84"/>
    </row>
    <row r="94" spans="1:9" ht="15" hidden="1">
      <c r="A94" s="73" t="s">
        <v>156</v>
      </c>
      <c r="B94" s="73"/>
      <c r="C94" s="73"/>
      <c r="D94" s="73"/>
      <c r="E94" s="76"/>
      <c r="F94" s="84"/>
      <c r="G94" s="84"/>
      <c r="H94" s="84"/>
      <c r="I94" s="84"/>
    </row>
    <row r="95" spans="1:9" ht="15" hidden="1">
      <c r="A95" s="73" t="s">
        <v>157</v>
      </c>
      <c r="B95" s="73"/>
      <c r="C95" s="73"/>
      <c r="D95" s="73"/>
      <c r="E95" s="76"/>
      <c r="F95" s="84"/>
      <c r="G95" s="84"/>
      <c r="H95" s="84"/>
      <c r="I95" s="84"/>
    </row>
    <row r="96" spans="1:9" ht="15" hidden="1">
      <c r="A96" s="73" t="s">
        <v>158</v>
      </c>
      <c r="B96" s="73"/>
      <c r="C96" s="73"/>
      <c r="D96" s="73"/>
      <c r="E96" s="76"/>
      <c r="F96" s="84"/>
      <c r="G96" s="84"/>
      <c r="H96" s="84"/>
      <c r="I96" s="84"/>
    </row>
    <row r="97" spans="1:9" ht="15" hidden="1">
      <c r="A97" s="73" t="s">
        <v>159</v>
      </c>
      <c r="B97" s="73"/>
      <c r="C97" s="73"/>
      <c r="D97" s="73"/>
      <c r="E97" s="76"/>
      <c r="F97" s="84"/>
      <c r="G97" s="84"/>
      <c r="H97" s="84"/>
      <c r="I97" s="84"/>
    </row>
    <row r="98" spans="1:9" ht="15" hidden="1">
      <c r="A98" s="73" t="s">
        <v>160</v>
      </c>
      <c r="B98" s="73"/>
      <c r="C98" s="73"/>
      <c r="D98" s="73"/>
      <c r="E98" s="76"/>
      <c r="F98" s="84"/>
      <c r="G98" s="84"/>
      <c r="H98" s="84"/>
      <c r="I98" s="84"/>
    </row>
    <row r="99" spans="1:9" ht="15" hidden="1">
      <c r="A99" s="73" t="s">
        <v>161</v>
      </c>
      <c r="B99" s="73"/>
      <c r="C99" s="73"/>
      <c r="D99" s="73"/>
      <c r="E99" s="76"/>
      <c r="F99" s="84"/>
      <c r="G99" s="84"/>
      <c r="H99" s="84"/>
      <c r="I99" s="84"/>
    </row>
    <row r="100" spans="1:9" ht="15" hidden="1">
      <c r="A100" s="73" t="s">
        <v>162</v>
      </c>
      <c r="B100" s="73"/>
      <c r="C100" s="73"/>
      <c r="D100" s="73"/>
      <c r="E100" s="76"/>
      <c r="F100" s="84"/>
      <c r="G100" s="84"/>
      <c r="H100" s="84"/>
      <c r="I100" s="84"/>
    </row>
    <row r="101" spans="1:9" ht="15" hidden="1">
      <c r="A101" s="73" t="s">
        <v>163</v>
      </c>
      <c r="B101" s="73"/>
      <c r="C101" s="73"/>
      <c r="D101" s="73"/>
      <c r="E101" s="76"/>
      <c r="F101" s="84"/>
      <c r="G101" s="84"/>
      <c r="H101" s="84"/>
      <c r="I101" s="84"/>
    </row>
    <row r="102" spans="1:9" ht="15" hidden="1">
      <c r="A102" s="73" t="s">
        <v>164</v>
      </c>
      <c r="B102" s="73"/>
      <c r="C102" s="73"/>
      <c r="D102" s="73"/>
      <c r="E102" s="76"/>
      <c r="F102" s="84"/>
      <c r="G102" s="84"/>
      <c r="H102" s="84"/>
      <c r="I102" s="84"/>
    </row>
    <row r="103" spans="1:9" ht="15" hidden="1">
      <c r="A103" s="73" t="s">
        <v>165</v>
      </c>
      <c r="B103" s="73"/>
      <c r="C103" s="73"/>
      <c r="D103" s="73"/>
      <c r="E103" s="76"/>
      <c r="F103" s="84"/>
      <c r="G103" s="84"/>
      <c r="H103" s="84"/>
      <c r="I103" s="84"/>
    </row>
    <row r="104" spans="1:9" ht="15" hidden="1">
      <c r="A104" s="73" t="s">
        <v>166</v>
      </c>
      <c r="B104" s="73"/>
      <c r="C104" s="73"/>
      <c r="D104" s="73"/>
      <c r="E104" s="76"/>
      <c r="F104" s="84"/>
      <c r="G104" s="84"/>
      <c r="H104" s="84"/>
      <c r="I104" s="84"/>
    </row>
    <row r="105" spans="1:9" ht="15" hidden="1">
      <c r="A105" s="73" t="s">
        <v>167</v>
      </c>
      <c r="B105" s="73"/>
      <c r="C105" s="73"/>
      <c r="D105" s="73"/>
      <c r="E105" s="76"/>
      <c r="F105" s="84"/>
      <c r="G105" s="84"/>
      <c r="H105" s="84"/>
      <c r="I105" s="84"/>
    </row>
    <row r="106" spans="1:9" ht="15" hidden="1">
      <c r="A106" s="73" t="s">
        <v>168</v>
      </c>
      <c r="B106" s="73"/>
      <c r="C106" s="73"/>
      <c r="D106" s="73"/>
      <c r="E106" s="76"/>
      <c r="F106" s="84"/>
      <c r="G106" s="84"/>
      <c r="H106" s="84"/>
      <c r="I106" s="84"/>
    </row>
    <row r="107" spans="1:9" ht="15" hidden="1">
      <c r="A107" s="73" t="s">
        <v>169</v>
      </c>
      <c r="B107" s="73"/>
      <c r="C107" s="73"/>
      <c r="D107" s="73"/>
      <c r="E107" s="76"/>
      <c r="F107" s="84"/>
      <c r="G107" s="84"/>
      <c r="H107" s="84"/>
      <c r="I107" s="84"/>
    </row>
    <row r="108" spans="1:9" ht="15" hidden="1">
      <c r="A108" s="73" t="s">
        <v>170</v>
      </c>
      <c r="B108" s="73"/>
      <c r="C108" s="73"/>
      <c r="D108" s="73"/>
      <c r="E108" s="76"/>
      <c r="F108" s="84"/>
      <c r="G108" s="84"/>
      <c r="H108" s="84"/>
      <c r="I108" s="84"/>
    </row>
    <row r="109" spans="1:9" ht="15" hidden="1">
      <c r="A109" s="73" t="s">
        <v>171</v>
      </c>
      <c r="B109" s="73"/>
      <c r="C109" s="73"/>
      <c r="D109" s="73"/>
      <c r="E109" s="76"/>
      <c r="F109" s="84"/>
      <c r="G109" s="84"/>
      <c r="H109" s="84"/>
      <c r="I109" s="84"/>
    </row>
    <row r="110" spans="1:9" ht="15" hidden="1">
      <c r="A110" s="73" t="s">
        <v>172</v>
      </c>
      <c r="B110" s="73"/>
      <c r="C110" s="73"/>
      <c r="D110" s="73"/>
      <c r="E110" s="76"/>
      <c r="F110" s="84"/>
      <c r="G110" s="84"/>
      <c r="H110" s="84"/>
      <c r="I110" s="84"/>
    </row>
    <row r="111" spans="1:9" ht="15" hidden="1">
      <c r="A111" s="73" t="s">
        <v>173</v>
      </c>
      <c r="B111" s="73"/>
      <c r="C111" s="73"/>
      <c r="D111" s="73"/>
      <c r="E111" s="76"/>
      <c r="F111" s="84"/>
      <c r="G111" s="84"/>
      <c r="H111" s="84"/>
      <c r="I111" s="84"/>
    </row>
    <row r="112" spans="1:9" ht="15" hidden="1">
      <c r="A112" s="73" t="s">
        <v>174</v>
      </c>
      <c r="B112" s="73"/>
      <c r="C112" s="73"/>
      <c r="D112" s="73"/>
      <c r="E112" s="76"/>
      <c r="F112" s="84"/>
      <c r="G112" s="84"/>
      <c r="H112" s="84"/>
      <c r="I112" s="84"/>
    </row>
    <row r="113" spans="1:9" ht="15" hidden="1">
      <c r="A113" s="73" t="s">
        <v>175</v>
      </c>
      <c r="B113" s="73"/>
      <c r="C113" s="73"/>
      <c r="D113" s="73"/>
      <c r="E113" s="76"/>
      <c r="F113" s="84"/>
      <c r="G113" s="84"/>
      <c r="H113" s="84"/>
      <c r="I113" s="84"/>
    </row>
    <row r="114" spans="1:9" ht="15" hidden="1">
      <c r="A114" s="73" t="s">
        <v>176</v>
      </c>
      <c r="B114" s="73"/>
      <c r="C114" s="73"/>
      <c r="D114" s="73"/>
      <c r="E114" s="76"/>
      <c r="F114" s="84"/>
      <c r="G114" s="84"/>
      <c r="H114" s="84"/>
      <c r="I114" s="84"/>
    </row>
    <row r="115" spans="1:9" ht="15" hidden="1">
      <c r="A115" s="73" t="s">
        <v>177</v>
      </c>
      <c r="B115" s="73"/>
      <c r="C115" s="73"/>
      <c r="D115" s="73"/>
      <c r="E115" s="76"/>
      <c r="F115" s="84"/>
      <c r="G115" s="84"/>
      <c r="H115" s="84"/>
      <c r="I115" s="84"/>
    </row>
    <row r="116" spans="1:9" ht="15" hidden="1">
      <c r="A116" s="73" t="s">
        <v>178</v>
      </c>
      <c r="B116" s="73"/>
      <c r="C116" s="73"/>
      <c r="D116" s="73"/>
      <c r="E116" s="76"/>
      <c r="F116" s="84"/>
      <c r="G116" s="84"/>
      <c r="H116" s="84"/>
      <c r="I116" s="84"/>
    </row>
    <row r="117" spans="1:9" ht="15" hidden="1">
      <c r="A117" s="73" t="s">
        <v>179</v>
      </c>
      <c r="B117" s="73"/>
      <c r="C117" s="73"/>
      <c r="D117" s="73"/>
      <c r="E117" s="76"/>
      <c r="F117" s="84"/>
      <c r="G117" s="84"/>
      <c r="H117" s="84"/>
      <c r="I117" s="84"/>
    </row>
    <row r="118" spans="1:9" ht="15" hidden="1">
      <c r="A118" s="73" t="s">
        <v>180</v>
      </c>
      <c r="B118" s="73"/>
      <c r="C118" s="73"/>
      <c r="D118" s="73"/>
      <c r="E118" s="76"/>
      <c r="F118" s="84"/>
      <c r="G118" s="84"/>
      <c r="H118" s="84"/>
      <c r="I118" s="84"/>
    </row>
    <row r="119" spans="1:9" ht="15" hidden="1">
      <c r="A119" s="73" t="s">
        <v>181</v>
      </c>
      <c r="B119" s="73"/>
      <c r="C119" s="73"/>
      <c r="D119" s="73"/>
      <c r="E119" s="76"/>
      <c r="F119" s="84"/>
      <c r="G119" s="84"/>
      <c r="H119" s="84"/>
      <c r="I119" s="84"/>
    </row>
    <row r="120" spans="1:9" ht="15" hidden="1">
      <c r="A120" s="73" t="s">
        <v>182</v>
      </c>
      <c r="B120" s="73"/>
      <c r="C120" s="73"/>
      <c r="D120" s="73"/>
      <c r="E120" s="76"/>
      <c r="F120" s="84"/>
      <c r="G120" s="84"/>
      <c r="H120" s="84"/>
      <c r="I120" s="84"/>
    </row>
    <row r="121" spans="1:9" ht="15" hidden="1">
      <c r="A121" s="73" t="s">
        <v>183</v>
      </c>
      <c r="B121" s="73"/>
      <c r="C121" s="73"/>
      <c r="D121" s="73"/>
      <c r="E121" s="76"/>
      <c r="F121" s="84"/>
      <c r="G121" s="84"/>
      <c r="H121" s="84"/>
      <c r="I121" s="84"/>
    </row>
    <row r="122" spans="1:9" ht="15" hidden="1">
      <c r="A122" s="73" t="s">
        <v>184</v>
      </c>
      <c r="B122" s="73"/>
      <c r="C122" s="73"/>
      <c r="D122" s="73"/>
      <c r="E122" s="76"/>
      <c r="F122" s="84"/>
      <c r="G122" s="84"/>
      <c r="H122" s="84"/>
      <c r="I122" s="84"/>
    </row>
    <row r="123" spans="1:9" ht="15" hidden="1">
      <c r="A123" s="73" t="s">
        <v>185</v>
      </c>
      <c r="B123" s="73"/>
      <c r="C123" s="73"/>
      <c r="D123" s="73"/>
      <c r="E123" s="76"/>
      <c r="F123" s="84"/>
      <c r="G123" s="84"/>
      <c r="H123" s="84"/>
      <c r="I123" s="84"/>
    </row>
    <row r="124" spans="1:9" ht="15" hidden="1">
      <c r="A124" s="73" t="s">
        <v>186</v>
      </c>
      <c r="B124" s="73"/>
      <c r="C124" s="73"/>
      <c r="D124" s="73"/>
      <c r="E124" s="76"/>
      <c r="F124" s="84"/>
      <c r="G124" s="84"/>
      <c r="H124" s="84"/>
      <c r="I124" s="84"/>
    </row>
    <row r="125" spans="1:9" ht="15" hidden="1">
      <c r="A125" s="73" t="s">
        <v>187</v>
      </c>
      <c r="B125" s="73"/>
      <c r="C125" s="73"/>
      <c r="D125" s="73"/>
      <c r="E125" s="76"/>
      <c r="F125" s="84"/>
      <c r="G125" s="84"/>
      <c r="H125" s="84"/>
      <c r="I125" s="84"/>
    </row>
    <row r="126" spans="1:9" ht="15" hidden="1">
      <c r="A126" s="73" t="s">
        <v>188</v>
      </c>
      <c r="B126" s="73"/>
      <c r="C126" s="73"/>
      <c r="D126" s="73"/>
      <c r="E126" s="76"/>
      <c r="F126" s="84"/>
      <c r="G126" s="84"/>
      <c r="H126" s="84"/>
      <c r="I126" s="84"/>
    </row>
    <row r="127" spans="1:9" ht="15" hidden="1">
      <c r="A127" s="73" t="s">
        <v>189</v>
      </c>
      <c r="B127" s="73"/>
      <c r="C127" s="73"/>
      <c r="D127" s="73"/>
      <c r="E127" s="76"/>
      <c r="F127" s="84"/>
      <c r="G127" s="84"/>
      <c r="H127" s="84"/>
      <c r="I127" s="84"/>
    </row>
    <row r="128" spans="1:9" ht="15" hidden="1">
      <c r="A128" s="73" t="s">
        <v>190</v>
      </c>
      <c r="B128" s="73"/>
      <c r="C128" s="73"/>
      <c r="D128" s="73"/>
      <c r="E128" s="76"/>
      <c r="F128" s="84"/>
      <c r="G128" s="84"/>
      <c r="H128" s="84"/>
      <c r="I128" s="84"/>
    </row>
    <row r="129" spans="1:9" ht="15" hidden="1">
      <c r="A129" s="73" t="s">
        <v>191</v>
      </c>
      <c r="B129" s="73"/>
      <c r="C129" s="73"/>
      <c r="D129" s="73"/>
      <c r="E129" s="76"/>
      <c r="F129" s="84"/>
      <c r="G129" s="84"/>
      <c r="H129" s="84"/>
      <c r="I129" s="84"/>
    </row>
    <row r="130" spans="1:9" ht="15" hidden="1">
      <c r="A130" s="73" t="s">
        <v>192</v>
      </c>
      <c r="B130" s="73"/>
      <c r="C130" s="73"/>
      <c r="D130" s="73"/>
      <c r="E130" s="76"/>
      <c r="F130" s="84"/>
      <c r="G130" s="84"/>
      <c r="H130" s="84"/>
      <c r="I130" s="84"/>
    </row>
    <row r="131" spans="1:9" ht="15" hidden="1">
      <c r="A131" s="73" t="s">
        <v>193</v>
      </c>
      <c r="B131" s="73"/>
      <c r="C131" s="73"/>
      <c r="D131" s="73"/>
      <c r="E131" s="76"/>
      <c r="F131" s="84"/>
      <c r="G131" s="84"/>
      <c r="H131" s="84"/>
      <c r="I131" s="84"/>
    </row>
    <row r="132" spans="1:9" ht="15" hidden="1">
      <c r="A132" s="73" t="s">
        <v>194</v>
      </c>
      <c r="B132" s="73"/>
      <c r="C132" s="73"/>
      <c r="D132" s="73"/>
      <c r="E132" s="76"/>
      <c r="F132" s="84"/>
      <c r="G132" s="84"/>
      <c r="H132" s="84"/>
      <c r="I132" s="84"/>
    </row>
    <row r="133" spans="1:9" ht="15" hidden="1">
      <c r="A133" s="73" t="s">
        <v>195</v>
      </c>
      <c r="B133" s="73"/>
      <c r="C133" s="73"/>
      <c r="D133" s="73"/>
      <c r="E133" s="76"/>
      <c r="F133" s="84"/>
      <c r="G133" s="84"/>
      <c r="H133" s="84"/>
      <c r="I133" s="84"/>
    </row>
    <row r="134" spans="1:9" ht="15" hidden="1">
      <c r="A134" s="73" t="s">
        <v>196</v>
      </c>
      <c r="B134" s="73"/>
      <c r="C134" s="73"/>
      <c r="D134" s="73"/>
      <c r="E134" s="76"/>
      <c r="F134" s="84"/>
      <c r="G134" s="84"/>
      <c r="H134" s="84"/>
      <c r="I134" s="84"/>
    </row>
    <row r="135" spans="1:9" ht="15" hidden="1">
      <c r="A135" s="73" t="s">
        <v>197</v>
      </c>
      <c r="B135" s="73"/>
      <c r="C135" s="73"/>
      <c r="D135" s="73"/>
      <c r="E135" s="76"/>
      <c r="F135" s="84"/>
      <c r="G135" s="84"/>
      <c r="H135" s="84"/>
      <c r="I135" s="84"/>
    </row>
    <row r="136" spans="1:9" ht="15" hidden="1">
      <c r="A136" s="73" t="s">
        <v>198</v>
      </c>
      <c r="B136" s="73"/>
      <c r="C136" s="73"/>
      <c r="D136" s="73"/>
      <c r="E136" s="76"/>
      <c r="F136" s="84"/>
      <c r="G136" s="84"/>
      <c r="H136" s="84"/>
      <c r="I136" s="84"/>
    </row>
    <row r="137" spans="1:9" ht="15" hidden="1">
      <c r="A137" s="73" t="s">
        <v>199</v>
      </c>
      <c r="B137" s="73"/>
      <c r="C137" s="73"/>
      <c r="D137" s="73"/>
      <c r="E137" s="76"/>
      <c r="F137" s="84"/>
      <c r="G137" s="84"/>
      <c r="H137" s="84"/>
      <c r="I137" s="84"/>
    </row>
    <row r="138" spans="1:9" ht="15" hidden="1">
      <c r="A138" s="73" t="s">
        <v>200</v>
      </c>
      <c r="B138" s="73"/>
      <c r="C138" s="73"/>
      <c r="D138" s="73"/>
      <c r="E138" s="76"/>
      <c r="F138" s="84"/>
      <c r="G138" s="84"/>
      <c r="H138" s="84"/>
      <c r="I138" s="84"/>
    </row>
    <row r="139" spans="1:9" ht="15" hidden="1">
      <c r="A139" s="73" t="s">
        <v>201</v>
      </c>
      <c r="B139" s="73"/>
      <c r="C139" s="73"/>
      <c r="D139" s="73"/>
      <c r="E139" s="76"/>
      <c r="F139" s="84"/>
      <c r="G139" s="84"/>
      <c r="H139" s="84"/>
      <c r="I139" s="84"/>
    </row>
    <row r="140" spans="1:9" ht="15" hidden="1">
      <c r="A140" s="73" t="s">
        <v>202</v>
      </c>
      <c r="B140" s="73"/>
      <c r="C140" s="73"/>
      <c r="D140" s="73"/>
      <c r="E140" s="76"/>
      <c r="F140" s="84"/>
      <c r="G140" s="84"/>
      <c r="H140" s="84"/>
      <c r="I140" s="84"/>
    </row>
    <row r="141" spans="1:9" ht="15" hidden="1">
      <c r="A141" s="73" t="s">
        <v>203</v>
      </c>
      <c r="B141" s="73"/>
      <c r="C141" s="73"/>
      <c r="D141" s="73"/>
      <c r="E141" s="76"/>
      <c r="F141" s="84"/>
      <c r="G141" s="84"/>
      <c r="H141" s="84"/>
      <c r="I141" s="84"/>
    </row>
    <row r="142" spans="1:9" ht="15" hidden="1">
      <c r="A142" s="73" t="s">
        <v>204</v>
      </c>
      <c r="B142" s="73"/>
      <c r="C142" s="73"/>
      <c r="D142" s="73"/>
      <c r="E142" s="76"/>
      <c r="F142" s="84"/>
      <c r="G142" s="84"/>
      <c r="H142" s="84"/>
      <c r="I142" s="84"/>
    </row>
    <row r="143" spans="1:9" ht="15" hidden="1">
      <c r="A143" s="73" t="s">
        <v>205</v>
      </c>
      <c r="B143" s="73"/>
      <c r="C143" s="73"/>
      <c r="D143" s="73"/>
      <c r="E143" s="76"/>
      <c r="F143" s="84"/>
      <c r="G143" s="84"/>
      <c r="H143" s="84"/>
      <c r="I143" s="84"/>
    </row>
    <row r="144" spans="1:9" ht="15" hidden="1">
      <c r="A144" s="73" t="s">
        <v>206</v>
      </c>
      <c r="B144" s="73"/>
      <c r="C144" s="73"/>
      <c r="D144" s="73"/>
      <c r="E144" s="76"/>
      <c r="F144" s="84"/>
      <c r="G144" s="84"/>
      <c r="H144" s="84"/>
      <c r="I144" s="84"/>
    </row>
    <row r="145" spans="1:9" ht="15" hidden="1">
      <c r="A145" s="73" t="s">
        <v>207</v>
      </c>
      <c r="B145" s="73"/>
      <c r="C145" s="73"/>
      <c r="D145" s="73"/>
      <c r="E145" s="76"/>
      <c r="F145" s="84"/>
      <c r="G145" s="84"/>
      <c r="H145" s="84"/>
      <c r="I145" s="84"/>
    </row>
    <row r="146" spans="1:9" ht="15" hidden="1">
      <c r="A146" s="73" t="s">
        <v>208</v>
      </c>
      <c r="B146" s="73"/>
      <c r="C146" s="73"/>
      <c r="D146" s="73"/>
      <c r="E146" s="76"/>
      <c r="F146" s="84"/>
      <c r="G146" s="84"/>
      <c r="H146" s="84"/>
      <c r="I146" s="84"/>
    </row>
    <row r="147" spans="1:9" ht="15" hidden="1">
      <c r="A147" s="73" t="s">
        <v>209</v>
      </c>
      <c r="B147" s="73"/>
      <c r="C147" s="73"/>
      <c r="D147" s="73"/>
      <c r="E147" s="76"/>
      <c r="F147" s="84"/>
      <c r="G147" s="84"/>
      <c r="H147" s="84"/>
      <c r="I147" s="84"/>
    </row>
    <row r="148" spans="1:9" ht="15" hidden="1">
      <c r="A148" s="73" t="s">
        <v>210</v>
      </c>
      <c r="B148" s="73"/>
      <c r="C148" s="73"/>
      <c r="D148" s="73"/>
      <c r="E148" s="76"/>
      <c r="F148" s="84"/>
      <c r="G148" s="84"/>
      <c r="H148" s="84"/>
      <c r="I148" s="84"/>
    </row>
    <row r="149" spans="1:9" ht="15" hidden="1">
      <c r="A149" s="73" t="s">
        <v>211</v>
      </c>
      <c r="B149" s="73"/>
      <c r="C149" s="73"/>
      <c r="D149" s="73"/>
      <c r="E149" s="76"/>
      <c r="F149" s="84"/>
      <c r="G149" s="84"/>
      <c r="H149" s="84"/>
      <c r="I149" s="84"/>
    </row>
    <row r="150" spans="1:9" ht="15" hidden="1">
      <c r="A150" s="73" t="s">
        <v>212</v>
      </c>
      <c r="B150" s="73"/>
      <c r="C150" s="73"/>
      <c r="D150" s="73"/>
      <c r="E150" s="76"/>
      <c r="F150" s="84"/>
      <c r="G150" s="84"/>
      <c r="H150" s="84"/>
      <c r="I150" s="84"/>
    </row>
    <row r="151" spans="1:9" ht="15" hidden="1">
      <c r="A151" s="73" t="s">
        <v>213</v>
      </c>
      <c r="B151" s="73"/>
      <c r="C151" s="73"/>
      <c r="D151" s="73"/>
      <c r="E151" s="76"/>
      <c r="F151" s="84"/>
      <c r="G151" s="84"/>
      <c r="H151" s="84"/>
      <c r="I151" s="84"/>
    </row>
    <row r="152" spans="1:9" ht="15" hidden="1">
      <c r="A152" s="73" t="s">
        <v>214</v>
      </c>
      <c r="B152" s="73"/>
      <c r="C152" s="73"/>
      <c r="D152" s="73"/>
      <c r="E152" s="76"/>
      <c r="F152" s="84"/>
      <c r="G152" s="84"/>
      <c r="H152" s="84"/>
      <c r="I152" s="84"/>
    </row>
    <row r="153" spans="1:9" ht="15" hidden="1">
      <c r="A153" s="73" t="s">
        <v>215</v>
      </c>
      <c r="B153" s="73"/>
      <c r="C153" s="73"/>
      <c r="D153" s="73"/>
      <c r="E153" s="76"/>
      <c r="F153" s="84"/>
      <c r="G153" s="84"/>
      <c r="H153" s="84"/>
      <c r="I153" s="84"/>
    </row>
    <row r="154" spans="1:9" ht="15" hidden="1">
      <c r="A154" s="73" t="s">
        <v>216</v>
      </c>
      <c r="B154" s="73"/>
      <c r="C154" s="73"/>
      <c r="D154" s="73"/>
      <c r="E154" s="76"/>
      <c r="F154" s="84"/>
      <c r="G154" s="84"/>
      <c r="H154" s="84"/>
      <c r="I154" s="84"/>
    </row>
    <row r="155" spans="1:9" ht="15" hidden="1">
      <c r="A155" s="73" t="s">
        <v>217</v>
      </c>
      <c r="B155" s="73"/>
      <c r="C155" s="73"/>
      <c r="D155" s="73"/>
      <c r="E155" s="76"/>
      <c r="F155" s="84"/>
      <c r="G155" s="84"/>
      <c r="H155" s="84"/>
      <c r="I155" s="84"/>
    </row>
    <row r="156" spans="1:9" ht="15" hidden="1">
      <c r="A156" s="73" t="s">
        <v>218</v>
      </c>
      <c r="B156" s="73"/>
      <c r="C156" s="73"/>
      <c r="D156" s="73"/>
      <c r="E156" s="76"/>
      <c r="F156" s="84"/>
      <c r="G156" s="84"/>
      <c r="H156" s="84"/>
      <c r="I156" s="84"/>
    </row>
    <row r="157" spans="1:9" ht="15" hidden="1">
      <c r="A157" s="73" t="s">
        <v>219</v>
      </c>
      <c r="B157" s="73"/>
      <c r="C157" s="73"/>
      <c r="D157" s="73"/>
      <c r="E157" s="76"/>
      <c r="F157" s="84"/>
      <c r="G157" s="84"/>
      <c r="H157" s="84"/>
      <c r="I157" s="84"/>
    </row>
    <row r="158" spans="1:9" ht="15" hidden="1">
      <c r="A158" s="73" t="s">
        <v>220</v>
      </c>
      <c r="B158" s="73"/>
      <c r="C158" s="73"/>
      <c r="D158" s="73"/>
      <c r="E158" s="76"/>
      <c r="F158" s="84"/>
      <c r="G158" s="84"/>
      <c r="H158" s="84"/>
      <c r="I158" s="84"/>
    </row>
    <row r="159" spans="1:9" ht="15" hidden="1">
      <c r="A159" s="73" t="s">
        <v>221</v>
      </c>
      <c r="B159" s="73"/>
      <c r="C159" s="73"/>
      <c r="D159" s="73"/>
      <c r="E159" s="76"/>
      <c r="F159" s="84"/>
      <c r="G159" s="84"/>
      <c r="H159" s="84"/>
      <c r="I159" s="84"/>
    </row>
    <row r="160" spans="1:9" ht="15" hidden="1">
      <c r="A160" s="73" t="s">
        <v>222</v>
      </c>
      <c r="B160" s="73"/>
      <c r="C160" s="73"/>
      <c r="D160" s="73"/>
      <c r="E160" s="76"/>
      <c r="F160" s="84"/>
      <c r="G160" s="84"/>
      <c r="H160" s="84"/>
      <c r="I160" s="84"/>
    </row>
    <row r="161" spans="1:9" ht="15" hidden="1">
      <c r="A161" s="73" t="s">
        <v>223</v>
      </c>
      <c r="B161" s="73"/>
      <c r="C161" s="73"/>
      <c r="D161" s="73"/>
      <c r="E161" s="76"/>
      <c r="F161" s="84"/>
      <c r="G161" s="84"/>
      <c r="H161" s="84"/>
      <c r="I161" s="84"/>
    </row>
    <row r="162" spans="1:9" ht="15" hidden="1">
      <c r="A162" s="73" t="s">
        <v>224</v>
      </c>
      <c r="B162" s="73"/>
      <c r="C162" s="73"/>
      <c r="D162" s="73"/>
      <c r="E162" s="76"/>
      <c r="F162" s="84"/>
      <c r="G162" s="84"/>
      <c r="H162" s="84"/>
      <c r="I162" s="84"/>
    </row>
    <row r="163" spans="1:9" ht="15" hidden="1">
      <c r="A163" s="73" t="s">
        <v>225</v>
      </c>
      <c r="B163" s="73"/>
      <c r="C163" s="73"/>
      <c r="D163" s="73"/>
      <c r="E163" s="76"/>
      <c r="F163" s="84"/>
      <c r="G163" s="84"/>
      <c r="H163" s="84"/>
      <c r="I163" s="84"/>
    </row>
    <row r="164" spans="1:9" ht="15" hidden="1">
      <c r="A164" s="73" t="s">
        <v>226</v>
      </c>
      <c r="B164" s="73"/>
      <c r="C164" s="73"/>
      <c r="D164" s="73"/>
      <c r="E164" s="76"/>
      <c r="F164" s="84"/>
      <c r="G164" s="84"/>
      <c r="H164" s="84"/>
      <c r="I164" s="84"/>
    </row>
    <row r="165" spans="1:9" ht="15" hidden="1">
      <c r="A165" s="73" t="s">
        <v>227</v>
      </c>
      <c r="B165" s="73"/>
      <c r="C165" s="73"/>
      <c r="D165" s="73"/>
      <c r="E165" s="76"/>
      <c r="F165" s="84"/>
      <c r="G165" s="84"/>
      <c r="H165" s="84"/>
      <c r="I165" s="84"/>
    </row>
    <row r="166" spans="1:9" ht="15" hidden="1">
      <c r="A166" s="73" t="s">
        <v>228</v>
      </c>
      <c r="B166" s="73"/>
      <c r="C166" s="73"/>
      <c r="D166" s="73"/>
      <c r="E166" s="76"/>
      <c r="F166" s="84"/>
      <c r="G166" s="84"/>
      <c r="H166" s="84"/>
      <c r="I166" s="84"/>
    </row>
    <row r="167" spans="1:9" ht="15" hidden="1">
      <c r="A167" s="73" t="s">
        <v>229</v>
      </c>
      <c r="B167" s="73"/>
      <c r="C167" s="73"/>
      <c r="D167" s="73"/>
      <c r="E167" s="76"/>
      <c r="F167" s="84"/>
      <c r="G167" s="84"/>
      <c r="H167" s="84"/>
      <c r="I167" s="84"/>
    </row>
    <row r="168" spans="1:9" ht="15" hidden="1">
      <c r="A168" s="73" t="s">
        <v>230</v>
      </c>
      <c r="B168" s="73"/>
      <c r="C168" s="73"/>
      <c r="D168" s="73"/>
      <c r="E168" s="76"/>
      <c r="F168" s="84"/>
      <c r="G168" s="84"/>
      <c r="H168" s="84"/>
      <c r="I168" s="84"/>
    </row>
    <row r="169" spans="1:9" ht="15" hidden="1">
      <c r="A169" s="73" t="s">
        <v>231</v>
      </c>
      <c r="B169" s="73"/>
      <c r="C169" s="73"/>
      <c r="D169" s="73"/>
      <c r="E169" s="76"/>
      <c r="F169" s="84"/>
      <c r="G169" s="84"/>
      <c r="H169" s="84"/>
      <c r="I169" s="84"/>
    </row>
    <row r="170" spans="1:9" ht="15" hidden="1">
      <c r="A170" s="73" t="s">
        <v>232</v>
      </c>
      <c r="B170" s="73"/>
      <c r="C170" s="73"/>
      <c r="D170" s="73"/>
      <c r="E170" s="76"/>
      <c r="F170" s="84"/>
      <c r="G170" s="84"/>
      <c r="H170" s="84"/>
      <c r="I170" s="84"/>
    </row>
    <row r="171" spans="1:9" ht="15" hidden="1">
      <c r="A171" s="73" t="s">
        <v>233</v>
      </c>
      <c r="B171" s="73"/>
      <c r="C171" s="73"/>
      <c r="D171" s="73"/>
      <c r="E171" s="76"/>
      <c r="F171" s="84"/>
      <c r="G171" s="84"/>
      <c r="H171" s="84"/>
      <c r="I171" s="84"/>
    </row>
    <row r="172" spans="1:9" ht="15" hidden="1">
      <c r="A172" s="73" t="s">
        <v>234</v>
      </c>
      <c r="B172" s="73"/>
      <c r="C172" s="73"/>
      <c r="D172" s="73"/>
      <c r="E172" s="76"/>
      <c r="F172" s="84"/>
      <c r="G172" s="84"/>
      <c r="H172" s="84"/>
      <c r="I172" s="84"/>
    </row>
    <row r="173" spans="1:9" ht="15" hidden="1">
      <c r="A173" s="73" t="s">
        <v>235</v>
      </c>
      <c r="B173" s="73"/>
      <c r="C173" s="73"/>
      <c r="D173" s="73"/>
      <c r="E173" s="76"/>
      <c r="F173" s="84"/>
      <c r="G173" s="84"/>
      <c r="H173" s="84"/>
      <c r="I173" s="84"/>
    </row>
    <row r="174" spans="1:9" ht="15" hidden="1">
      <c r="A174" s="73" t="s">
        <v>236</v>
      </c>
      <c r="B174" s="73"/>
      <c r="C174" s="73"/>
      <c r="D174" s="73"/>
      <c r="E174" s="76"/>
      <c r="F174" s="84"/>
      <c r="G174" s="84"/>
      <c r="H174" s="84"/>
      <c r="I174" s="84"/>
    </row>
    <row r="175" spans="1:9" ht="15" hidden="1">
      <c r="A175" s="73" t="s">
        <v>237</v>
      </c>
      <c r="B175" s="73"/>
      <c r="C175" s="73"/>
      <c r="D175" s="73"/>
      <c r="E175" s="76"/>
      <c r="F175" s="84"/>
      <c r="G175" s="84"/>
      <c r="H175" s="84"/>
      <c r="I175" s="84"/>
    </row>
    <row r="176" spans="1:9" ht="15" hidden="1">
      <c r="A176" s="73" t="s">
        <v>238</v>
      </c>
      <c r="B176" s="73"/>
      <c r="C176" s="73"/>
      <c r="D176" s="73"/>
      <c r="E176" s="76"/>
      <c r="F176" s="84"/>
      <c r="G176" s="84"/>
      <c r="H176" s="84"/>
      <c r="I176" s="84"/>
    </row>
    <row r="177" spans="1:9" ht="15" hidden="1">
      <c r="A177" s="73" t="s">
        <v>239</v>
      </c>
      <c r="B177" s="73"/>
      <c r="C177" s="73"/>
      <c r="D177" s="73"/>
      <c r="E177" s="76"/>
      <c r="F177" s="84"/>
      <c r="G177" s="84"/>
      <c r="H177" s="84"/>
      <c r="I177" s="84"/>
    </row>
    <row r="178" spans="1:9" ht="15" hidden="1">
      <c r="A178" s="73" t="s">
        <v>240</v>
      </c>
      <c r="B178" s="73"/>
      <c r="C178" s="73"/>
      <c r="D178" s="73"/>
      <c r="E178" s="76"/>
      <c r="F178" s="84"/>
      <c r="G178" s="84"/>
      <c r="H178" s="84"/>
      <c r="I178" s="84"/>
    </row>
    <row r="179" spans="1:9" ht="15" hidden="1">
      <c r="A179" s="73" t="s">
        <v>241</v>
      </c>
      <c r="B179" s="73"/>
      <c r="C179" s="73"/>
      <c r="D179" s="73"/>
      <c r="E179" s="76"/>
      <c r="F179" s="84"/>
      <c r="G179" s="84"/>
      <c r="H179" s="84"/>
      <c r="I179" s="84"/>
    </row>
    <row r="180" spans="1:9" ht="15" hidden="1">
      <c r="A180" s="73" t="s">
        <v>242</v>
      </c>
      <c r="B180" s="73"/>
      <c r="C180" s="73"/>
      <c r="D180" s="73"/>
      <c r="E180" s="76"/>
      <c r="F180" s="84"/>
      <c r="G180" s="84"/>
      <c r="H180" s="84"/>
      <c r="I180" s="84"/>
    </row>
    <row r="181" spans="1:9" ht="15" hidden="1">
      <c r="A181" s="73" t="s">
        <v>243</v>
      </c>
      <c r="B181" s="73"/>
      <c r="C181" s="73"/>
      <c r="D181" s="73"/>
      <c r="E181" s="76"/>
      <c r="F181" s="84"/>
      <c r="G181" s="84"/>
      <c r="H181" s="84"/>
      <c r="I181" s="84"/>
    </row>
    <row r="182" spans="1:9" ht="15" hidden="1">
      <c r="A182" s="73" t="s">
        <v>244</v>
      </c>
      <c r="B182" s="73"/>
      <c r="C182" s="73"/>
      <c r="D182" s="73"/>
      <c r="E182" s="76"/>
      <c r="F182" s="84"/>
      <c r="G182" s="84"/>
      <c r="H182" s="84"/>
      <c r="I182" s="84"/>
    </row>
    <row r="183" spans="1:9" ht="15" hidden="1">
      <c r="A183" s="73" t="s">
        <v>245</v>
      </c>
      <c r="B183" s="73"/>
      <c r="C183" s="73"/>
      <c r="D183" s="73"/>
      <c r="E183" s="76"/>
      <c r="F183" s="84"/>
      <c r="G183" s="84"/>
      <c r="H183" s="84"/>
      <c r="I183" s="84"/>
    </row>
    <row r="184" spans="1:9" ht="15" hidden="1">
      <c r="A184" s="73" t="s">
        <v>246</v>
      </c>
      <c r="B184" s="73"/>
      <c r="C184" s="73"/>
      <c r="D184" s="73"/>
      <c r="E184" s="76"/>
      <c r="F184" s="84"/>
      <c r="G184" s="84"/>
      <c r="H184" s="84"/>
      <c r="I184" s="84"/>
    </row>
    <row r="185" spans="1:9" ht="15" hidden="1">
      <c r="A185" s="73" t="s">
        <v>247</v>
      </c>
      <c r="B185" s="73"/>
      <c r="C185" s="73"/>
      <c r="D185" s="73"/>
      <c r="E185" s="76"/>
      <c r="F185" s="84"/>
      <c r="G185" s="84"/>
      <c r="H185" s="84"/>
      <c r="I185" s="84"/>
    </row>
    <row r="186" spans="1:9" ht="15" hidden="1">
      <c r="A186" s="73" t="s">
        <v>248</v>
      </c>
      <c r="B186" s="73"/>
      <c r="C186" s="73"/>
      <c r="D186" s="73"/>
      <c r="E186" s="76"/>
      <c r="F186" s="84"/>
      <c r="G186" s="84"/>
      <c r="H186" s="84"/>
      <c r="I186" s="84"/>
    </row>
    <row r="187" spans="1:9" ht="15" hidden="1">
      <c r="A187" s="73" t="s">
        <v>249</v>
      </c>
      <c r="B187" s="73"/>
      <c r="C187" s="73"/>
      <c r="D187" s="73"/>
      <c r="E187" s="76"/>
      <c r="F187" s="84"/>
      <c r="G187" s="84"/>
      <c r="H187" s="84"/>
      <c r="I187" s="84"/>
    </row>
    <row r="188" spans="1:9" ht="15" hidden="1">
      <c r="A188" s="73" t="s">
        <v>250</v>
      </c>
      <c r="B188" s="73"/>
      <c r="C188" s="73"/>
      <c r="D188" s="73"/>
      <c r="E188" s="76"/>
      <c r="F188" s="84"/>
      <c r="G188" s="84"/>
      <c r="H188" s="84"/>
      <c r="I188" s="84"/>
    </row>
    <row r="189" spans="1:9" ht="15" hidden="1">
      <c r="A189" s="73" t="s">
        <v>251</v>
      </c>
      <c r="B189" s="73"/>
      <c r="C189" s="73"/>
      <c r="D189" s="73"/>
      <c r="E189" s="76"/>
      <c r="F189" s="84"/>
      <c r="G189" s="84"/>
      <c r="H189" s="84"/>
      <c r="I189" s="84"/>
    </row>
    <row r="190" spans="1:9" ht="15" hidden="1">
      <c r="A190" s="73" t="s">
        <v>252</v>
      </c>
      <c r="B190" s="73"/>
      <c r="C190" s="73"/>
      <c r="D190" s="73"/>
      <c r="E190" s="76"/>
      <c r="F190" s="84"/>
      <c r="G190" s="84"/>
      <c r="H190" s="84"/>
      <c r="I190" s="84"/>
    </row>
    <row r="191" spans="1:9" ht="15" hidden="1">
      <c r="A191" s="73" t="s">
        <v>253</v>
      </c>
      <c r="B191" s="73"/>
      <c r="C191" s="73"/>
      <c r="D191" s="73"/>
      <c r="E191" s="76"/>
      <c r="F191" s="84"/>
      <c r="G191" s="84"/>
      <c r="H191" s="84"/>
      <c r="I191" s="84"/>
    </row>
    <row r="192" spans="1:9" ht="15" hidden="1">
      <c r="A192" s="73" t="s">
        <v>254</v>
      </c>
      <c r="B192" s="73"/>
      <c r="C192" s="73"/>
      <c r="D192" s="73"/>
      <c r="E192" s="76"/>
      <c r="F192" s="84"/>
      <c r="G192" s="84"/>
      <c r="H192" s="84"/>
      <c r="I192" s="84"/>
    </row>
    <row r="193" spans="1:9" ht="15" hidden="1">
      <c r="A193" s="73" t="s">
        <v>255</v>
      </c>
      <c r="B193" s="73"/>
      <c r="C193" s="73"/>
      <c r="D193" s="73"/>
      <c r="E193" s="76"/>
      <c r="F193" s="84"/>
      <c r="G193" s="84"/>
      <c r="H193" s="84"/>
      <c r="I193" s="84"/>
    </row>
    <row r="194" spans="1:9" ht="15" hidden="1">
      <c r="A194" s="73" t="s">
        <v>256</v>
      </c>
      <c r="B194" s="73"/>
      <c r="C194" s="73"/>
      <c r="D194" s="73"/>
      <c r="E194" s="76"/>
      <c r="F194" s="84"/>
      <c r="G194" s="84"/>
      <c r="H194" s="84"/>
      <c r="I194" s="84"/>
    </row>
    <row r="195" spans="1:9" ht="15" hidden="1">
      <c r="A195" s="73" t="s">
        <v>257</v>
      </c>
      <c r="B195" s="73"/>
      <c r="C195" s="73"/>
      <c r="D195" s="73"/>
      <c r="E195" s="76"/>
      <c r="F195" s="84"/>
      <c r="G195" s="84"/>
      <c r="H195" s="84"/>
      <c r="I195" s="84"/>
    </row>
    <row r="196" spans="1:9" ht="15" hidden="1">
      <c r="A196" s="73" t="s">
        <v>258</v>
      </c>
      <c r="B196" s="73"/>
      <c r="C196" s="73"/>
      <c r="D196" s="73"/>
      <c r="E196" s="76"/>
      <c r="F196" s="84"/>
      <c r="G196" s="84"/>
      <c r="H196" s="84"/>
      <c r="I196" s="84"/>
    </row>
    <row r="197" spans="1:9" ht="15" hidden="1">
      <c r="A197" s="73" t="s">
        <v>259</v>
      </c>
      <c r="B197" s="73"/>
      <c r="C197" s="73"/>
      <c r="D197" s="73"/>
      <c r="E197" s="76"/>
      <c r="F197" s="84"/>
      <c r="G197" s="84"/>
      <c r="H197" s="84"/>
      <c r="I197" s="84"/>
    </row>
    <row r="198" spans="1:9" ht="15" hidden="1">
      <c r="A198" s="73" t="s">
        <v>260</v>
      </c>
      <c r="B198" s="73"/>
      <c r="C198" s="73"/>
      <c r="D198" s="73"/>
      <c r="E198" s="76"/>
      <c r="F198" s="84"/>
      <c r="G198" s="84"/>
      <c r="H198" s="84"/>
      <c r="I198" s="84"/>
    </row>
    <row r="199" spans="1:9" ht="15" hidden="1">
      <c r="A199" s="73" t="s">
        <v>261</v>
      </c>
      <c r="B199" s="73"/>
      <c r="C199" s="73"/>
      <c r="D199" s="73"/>
      <c r="E199" s="76"/>
      <c r="F199" s="84"/>
      <c r="G199" s="84"/>
      <c r="H199" s="84"/>
      <c r="I199" s="84"/>
    </row>
    <row r="200" spans="1:9" ht="15" hidden="1">
      <c r="A200" s="73" t="s">
        <v>262</v>
      </c>
      <c r="B200" s="73"/>
      <c r="C200" s="73"/>
      <c r="D200" s="73"/>
      <c r="E200" s="76"/>
      <c r="F200" s="84"/>
      <c r="G200" s="84"/>
      <c r="H200" s="84"/>
      <c r="I200" s="84"/>
    </row>
    <row r="201" spans="1:9" ht="15" hidden="1">
      <c r="A201" s="73" t="s">
        <v>263</v>
      </c>
      <c r="B201" s="73"/>
      <c r="C201" s="73"/>
      <c r="D201" s="73"/>
      <c r="E201" s="76"/>
      <c r="F201" s="84"/>
      <c r="G201" s="84"/>
      <c r="H201" s="84"/>
      <c r="I201" s="84"/>
    </row>
    <row r="202" spans="1:9" ht="15" hidden="1">
      <c r="A202" s="73" t="s">
        <v>264</v>
      </c>
      <c r="B202" s="73"/>
      <c r="C202" s="73"/>
      <c r="D202" s="73"/>
      <c r="E202" s="76"/>
      <c r="F202" s="84"/>
      <c r="G202" s="84"/>
      <c r="H202" s="84"/>
      <c r="I202" s="84"/>
    </row>
    <row r="203" spans="1:9" ht="15" hidden="1">
      <c r="A203" s="73" t="s">
        <v>265</v>
      </c>
      <c r="B203" s="73"/>
      <c r="C203" s="73"/>
      <c r="D203" s="73"/>
      <c r="E203" s="76"/>
      <c r="F203" s="84"/>
      <c r="G203" s="84"/>
      <c r="H203" s="84"/>
      <c r="I203" s="84"/>
    </row>
    <row r="204" spans="1:9" ht="15" hidden="1">
      <c r="A204" s="73" t="s">
        <v>266</v>
      </c>
      <c r="B204" s="73"/>
      <c r="C204" s="73"/>
      <c r="D204" s="73"/>
      <c r="E204" s="76"/>
      <c r="F204" s="84"/>
      <c r="G204" s="84"/>
      <c r="H204" s="84"/>
      <c r="I204" s="84"/>
    </row>
    <row r="205" spans="1:9" ht="15" hidden="1">
      <c r="A205" s="73" t="s">
        <v>267</v>
      </c>
      <c r="B205" s="73"/>
      <c r="C205" s="73"/>
      <c r="D205" s="73"/>
      <c r="E205" s="76"/>
      <c r="F205" s="84"/>
      <c r="G205" s="84"/>
      <c r="H205" s="84"/>
      <c r="I205" s="84"/>
    </row>
    <row r="206" spans="1:9" ht="15" hidden="1">
      <c r="A206" s="73" t="s">
        <v>268</v>
      </c>
      <c r="B206" s="73"/>
      <c r="C206" s="73"/>
      <c r="D206" s="73"/>
      <c r="E206" s="76"/>
      <c r="F206" s="84"/>
      <c r="G206" s="84"/>
      <c r="H206" s="84"/>
      <c r="I206" s="84"/>
    </row>
    <row r="207" spans="1:9" ht="15" hidden="1">
      <c r="A207" s="73" t="s">
        <v>269</v>
      </c>
      <c r="B207" s="73"/>
      <c r="C207" s="73"/>
      <c r="D207" s="73"/>
      <c r="E207" s="76"/>
      <c r="F207" s="84"/>
      <c r="G207" s="84"/>
      <c r="H207" s="84"/>
      <c r="I207" s="84"/>
    </row>
    <row r="208" spans="1:9" ht="15" hidden="1">
      <c r="A208" s="73" t="s">
        <v>270</v>
      </c>
      <c r="B208" s="73"/>
      <c r="C208" s="73"/>
      <c r="D208" s="73"/>
      <c r="E208" s="76"/>
      <c r="F208" s="84"/>
      <c r="G208" s="84"/>
      <c r="H208" s="84"/>
      <c r="I208" s="84"/>
    </row>
    <row r="209" spans="1:9" ht="15" hidden="1">
      <c r="A209" s="73" t="s">
        <v>271</v>
      </c>
      <c r="B209" s="73"/>
      <c r="C209" s="73"/>
      <c r="D209" s="73"/>
      <c r="E209" s="76"/>
      <c r="F209" s="84"/>
      <c r="G209" s="84"/>
      <c r="H209" s="84"/>
      <c r="I209" s="84"/>
    </row>
    <row r="210" spans="1:9" ht="15" hidden="1">
      <c r="A210" s="73" t="s">
        <v>272</v>
      </c>
      <c r="B210" s="73"/>
      <c r="C210" s="73"/>
      <c r="D210" s="73"/>
      <c r="E210" s="76"/>
      <c r="F210" s="84"/>
      <c r="G210" s="84"/>
      <c r="H210" s="84"/>
      <c r="I210" s="84"/>
    </row>
    <row r="211" spans="1:9" ht="15" hidden="1">
      <c r="A211" s="73" t="s">
        <v>273</v>
      </c>
      <c r="B211" s="73"/>
      <c r="C211" s="73"/>
      <c r="D211" s="73"/>
      <c r="E211" s="76"/>
      <c r="F211" s="84"/>
      <c r="G211" s="84"/>
      <c r="H211" s="84"/>
      <c r="I211" s="84"/>
    </row>
    <row r="212" spans="1:9" ht="15" hidden="1">
      <c r="A212" s="73" t="s">
        <v>274</v>
      </c>
      <c r="B212" s="73"/>
      <c r="C212" s="73"/>
      <c r="D212" s="73"/>
      <c r="E212" s="76"/>
      <c r="F212" s="84"/>
      <c r="G212" s="84"/>
      <c r="H212" s="84"/>
      <c r="I212" s="84"/>
    </row>
    <row r="213" spans="1:9" ht="15" hidden="1">
      <c r="A213" s="73" t="s">
        <v>275</v>
      </c>
      <c r="B213" s="73"/>
      <c r="C213" s="73"/>
      <c r="D213" s="73"/>
      <c r="E213" s="76"/>
      <c r="F213" s="84"/>
      <c r="G213" s="84"/>
      <c r="H213" s="84"/>
      <c r="I213" s="84"/>
    </row>
    <row r="214" spans="1:9" ht="15" hidden="1">
      <c r="A214" s="73" t="s">
        <v>276</v>
      </c>
      <c r="B214" s="73"/>
      <c r="C214" s="73"/>
      <c r="D214" s="73"/>
      <c r="E214" s="76"/>
      <c r="F214" s="84"/>
      <c r="G214" s="84"/>
      <c r="H214" s="84"/>
      <c r="I214" s="84"/>
    </row>
    <row r="215" spans="1:9" ht="15" hidden="1">
      <c r="A215" s="73" t="s">
        <v>277</v>
      </c>
      <c r="B215" s="73"/>
      <c r="C215" s="73"/>
      <c r="D215" s="73"/>
      <c r="E215" s="76"/>
      <c r="F215" s="84"/>
      <c r="G215" s="84"/>
      <c r="H215" s="84"/>
      <c r="I215" s="84"/>
    </row>
    <row r="216" spans="1:9" ht="15" hidden="1">
      <c r="A216" s="73" t="s">
        <v>278</v>
      </c>
      <c r="B216" s="73"/>
      <c r="C216" s="73"/>
      <c r="D216" s="73"/>
      <c r="E216" s="76"/>
      <c r="F216" s="84"/>
      <c r="G216" s="84"/>
      <c r="H216" s="84"/>
      <c r="I216" s="84"/>
    </row>
    <row r="217" spans="1:9" ht="15" hidden="1">
      <c r="A217" s="73" t="s">
        <v>279</v>
      </c>
      <c r="B217" s="73"/>
      <c r="C217" s="73"/>
      <c r="D217" s="73"/>
      <c r="E217" s="76"/>
      <c r="F217" s="84"/>
      <c r="G217" s="84"/>
      <c r="H217" s="84"/>
      <c r="I217" s="84"/>
    </row>
    <row r="218" spans="1:9" ht="17.25">
      <c r="A218" s="73" t="s">
        <v>280</v>
      </c>
      <c r="B218" s="109" t="s">
        <v>431</v>
      </c>
      <c r="C218" s="73"/>
      <c r="D218" s="73"/>
      <c r="E218" s="142" t="s">
        <v>463</v>
      </c>
      <c r="F218" s="84"/>
      <c r="G218" s="84"/>
      <c r="H218" s="84"/>
      <c r="I218" s="84"/>
    </row>
    <row r="219" spans="2:9" ht="15">
      <c r="B219" s="73"/>
      <c r="C219" s="73"/>
      <c r="D219" s="73"/>
      <c r="E219" s="76"/>
      <c r="F219" s="84"/>
      <c r="G219" s="84"/>
      <c r="H219" s="84"/>
      <c r="I219" s="84"/>
    </row>
    <row r="220" spans="2:18" ht="15">
      <c r="B220" s="80" t="s">
        <v>0</v>
      </c>
      <c r="C220" s="73"/>
      <c r="D220" s="73"/>
      <c r="F220" s="84"/>
      <c r="G220" s="84"/>
      <c r="H220" s="84"/>
      <c r="I220" s="84"/>
      <c r="R220" s="101"/>
    </row>
    <row r="221" spans="2:9" ht="18.75" thickBot="1">
      <c r="B221" s="91"/>
      <c r="C221" s="73"/>
      <c r="D221" s="73" t="s">
        <v>434</v>
      </c>
      <c r="F221" s="83" t="s">
        <v>461</v>
      </c>
      <c r="G221" s="84"/>
      <c r="H221" s="84"/>
      <c r="I221" s="84"/>
    </row>
    <row r="222" spans="2:18" ht="27">
      <c r="B222" s="81"/>
      <c r="C222" s="132" t="s">
        <v>432</v>
      </c>
      <c r="D222" s="137" t="s">
        <v>2</v>
      </c>
      <c r="E222" s="124" t="s">
        <v>447</v>
      </c>
      <c r="F222" s="125" t="s">
        <v>448</v>
      </c>
      <c r="G222" s="126"/>
      <c r="H222" s="127" t="s">
        <v>450</v>
      </c>
      <c r="I222" s="126"/>
      <c r="J222" s="128"/>
      <c r="K222" s="128"/>
      <c r="L222" s="128"/>
      <c r="M222" s="128"/>
      <c r="N222" s="129"/>
      <c r="O222" s="129"/>
      <c r="P222" s="129"/>
      <c r="Q222" s="125" t="s">
        <v>449</v>
      </c>
      <c r="R222" s="130"/>
    </row>
    <row r="223" spans="2:18" ht="14.25" customHeight="1">
      <c r="B223" s="115" t="s">
        <v>347</v>
      </c>
      <c r="C223" s="133"/>
      <c r="D223" s="138">
        <f>+DSUM($F$230:$Q$65536,"頭数",S2:S3)-D224*0.25/0.6</f>
        <v>0</v>
      </c>
      <c r="E223" s="127" t="s">
        <v>451</v>
      </c>
      <c r="F223" s="126"/>
      <c r="G223" s="127" t="s">
        <v>452</v>
      </c>
      <c r="H223" s="127" t="e">
        <f>+VLOOKUP(B221,'市町村'!$E$3:$F$220,2)</f>
        <v>#N/A</v>
      </c>
      <c r="I223" s="126"/>
      <c r="J223" s="128"/>
      <c r="K223" s="128"/>
      <c r="L223" s="128"/>
      <c r="M223" s="128"/>
      <c r="N223" s="129"/>
      <c r="O223" s="129"/>
      <c r="P223" s="129"/>
      <c r="Q223" s="125" t="s">
        <v>453</v>
      </c>
      <c r="R223" s="130"/>
    </row>
    <row r="224" spans="2:18" ht="15.75" customHeight="1">
      <c r="B224" s="116" t="s">
        <v>339</v>
      </c>
      <c r="C224" s="134"/>
      <c r="D224" s="139">
        <f>+DSUM($F$230:$Q$65536,"頭数",R2:R3)</f>
        <v>0</v>
      </c>
      <c r="E224" s="127" t="s">
        <v>454</v>
      </c>
      <c r="F224" s="126"/>
      <c r="G224" s="127" t="s">
        <v>455</v>
      </c>
      <c r="H224" s="126" t="e">
        <f>+VLOOKUP(B221,'市町村'!$E$3:$G$220,3)</f>
        <v>#N/A</v>
      </c>
      <c r="I224" s="126"/>
      <c r="J224" s="128"/>
      <c r="K224" s="128"/>
      <c r="L224" s="128"/>
      <c r="M224" s="128"/>
      <c r="N224" s="129"/>
      <c r="O224" s="129"/>
      <c r="P224" s="129"/>
      <c r="Q224" s="125" t="s">
        <v>456</v>
      </c>
      <c r="R224" s="130"/>
    </row>
    <row r="225" spans="2:18" ht="15.75">
      <c r="B225" s="82" t="s">
        <v>428</v>
      </c>
      <c r="C225" s="135">
        <f>+SUM(C223:C224)</f>
        <v>0</v>
      </c>
      <c r="D225" s="140">
        <f>+D223+D224</f>
        <v>0</v>
      </c>
      <c r="E225" s="127" t="s">
        <v>457</v>
      </c>
      <c r="F225" s="126"/>
      <c r="G225" s="127" t="s">
        <v>458</v>
      </c>
      <c r="H225" s="126" t="e">
        <f>+VLOOKUP(H224,'草地施肥標準'!$E$2:$F$4,2)</f>
        <v>#N/A</v>
      </c>
      <c r="I225" s="126"/>
      <c r="J225" s="128"/>
      <c r="K225" s="128"/>
      <c r="L225" s="128"/>
      <c r="M225" s="128"/>
      <c r="N225" s="129"/>
      <c r="O225" s="129"/>
      <c r="P225" s="129"/>
      <c r="Q225" s="125" t="s">
        <v>459</v>
      </c>
      <c r="R225" s="130"/>
    </row>
    <row r="226" spans="2:18" ht="16.5" thickBot="1">
      <c r="B226" s="117" t="s">
        <v>446</v>
      </c>
      <c r="C226" s="136" t="e">
        <f>+C225/C230</f>
        <v>#DIV/0!</v>
      </c>
      <c r="D226" s="141" t="e">
        <f>+D225/C230</f>
        <v>#DIV/0!</v>
      </c>
      <c r="E226" s="127" t="s">
        <v>460</v>
      </c>
      <c r="F226" s="131"/>
      <c r="G226" s="125" t="s">
        <v>462</v>
      </c>
      <c r="H226" s="126" t="e">
        <f>+IF(LEN(H223)&lt;2,"0"&amp;H223,H223)</f>
        <v>#N/A</v>
      </c>
      <c r="I226" s="126"/>
      <c r="J226" s="128"/>
      <c r="K226" s="128"/>
      <c r="L226" s="128"/>
      <c r="M226" s="128"/>
      <c r="N226" s="129"/>
      <c r="O226" s="129"/>
      <c r="P226" s="129"/>
      <c r="Q226" s="128"/>
      <c r="R226" s="130"/>
    </row>
    <row r="227" spans="2:17" ht="15">
      <c r="B227" s="73" t="s">
        <v>433</v>
      </c>
      <c r="C227" s="73"/>
      <c r="D227" s="73"/>
      <c r="E227" s="73"/>
      <c r="F227" s="84"/>
      <c r="G227" s="84"/>
      <c r="H227" s="84" t="e">
        <f>+IF(OR(RIGHT(H226,1)="A",RIGHT(H226,1)="B")=TRUE,H226,+H226&amp;"A")</f>
        <v>#N/A</v>
      </c>
      <c r="I227" s="84"/>
      <c r="N227" s="77"/>
      <c r="O227" s="77"/>
      <c r="P227" s="77"/>
      <c r="Q227" s="78"/>
    </row>
    <row r="228" spans="2:18" ht="15.75" thickBot="1">
      <c r="B228" s="73"/>
      <c r="C228" s="73"/>
      <c r="D228" s="73"/>
      <c r="E228" s="73"/>
      <c r="F228" s="84"/>
      <c r="G228" s="84"/>
      <c r="H228" s="84"/>
      <c r="I228" s="84"/>
      <c r="N228" s="77"/>
      <c r="O228" s="77"/>
      <c r="P228" s="77"/>
      <c r="Q228" s="78"/>
      <c r="R228" s="103"/>
    </row>
    <row r="229" spans="2:18" ht="15.75" thickTop="1">
      <c r="B229" s="85" t="s">
        <v>444</v>
      </c>
      <c r="C229" s="120" t="s">
        <v>443</v>
      </c>
      <c r="D229" s="112" t="s">
        <v>3</v>
      </c>
      <c r="E229" s="85" t="s">
        <v>8</v>
      </c>
      <c r="F229" s="145" t="s">
        <v>425</v>
      </c>
      <c r="G229" s="146"/>
      <c r="H229" s="96" t="s">
        <v>3</v>
      </c>
      <c r="I229" s="96" t="s">
        <v>8</v>
      </c>
      <c r="J229" s="85" t="s">
        <v>424</v>
      </c>
      <c r="K229" s="85" t="s">
        <v>435</v>
      </c>
      <c r="L229" s="85" t="s">
        <v>346</v>
      </c>
      <c r="M229" s="85" t="s">
        <v>438</v>
      </c>
      <c r="N229" s="144" t="s">
        <v>15</v>
      </c>
      <c r="O229" s="144"/>
      <c r="P229" s="86"/>
      <c r="Q229" s="95" t="s">
        <v>426</v>
      </c>
      <c r="R229" s="118" t="s">
        <v>440</v>
      </c>
    </row>
    <row r="230" spans="2:18" ht="15">
      <c r="B230" s="87" t="s">
        <v>445</v>
      </c>
      <c r="C230" s="121">
        <f>+SUM(C231:C730)</f>
        <v>0</v>
      </c>
      <c r="D230" s="87"/>
      <c r="E230" s="89"/>
      <c r="F230" s="88" t="s">
        <v>345</v>
      </c>
      <c r="G230" s="88" t="s">
        <v>346</v>
      </c>
      <c r="H230" s="97" t="s">
        <v>437</v>
      </c>
      <c r="I230" s="97" t="s">
        <v>436</v>
      </c>
      <c r="J230" s="87" t="s">
        <v>372</v>
      </c>
      <c r="K230" s="89" t="s">
        <v>372</v>
      </c>
      <c r="L230" s="89" t="s">
        <v>436</v>
      </c>
      <c r="M230" s="87" t="s">
        <v>436</v>
      </c>
      <c r="N230" s="90" t="s">
        <v>345</v>
      </c>
      <c r="O230" s="90" t="s">
        <v>346</v>
      </c>
      <c r="P230" s="90"/>
      <c r="Q230" s="90" t="s">
        <v>427</v>
      </c>
      <c r="R230" s="119"/>
    </row>
    <row r="231" spans="2:18" ht="15">
      <c r="B231" s="113"/>
      <c r="C231" s="122"/>
      <c r="D231" s="110"/>
      <c r="E231" s="92"/>
      <c r="F231" s="94"/>
      <c r="G231" s="94"/>
      <c r="H231" s="43" t="e">
        <f>+VLOOKUP(D231,'草地施肥標準'!$G$2:$H$5,2)</f>
        <v>#N/A</v>
      </c>
      <c r="I231" s="43" t="e">
        <f aca="true" t="shared" si="0" ref="I231:I294">+VLOOKUP(E231,$E$13:$F$21,2)</f>
        <v>#N/A</v>
      </c>
      <c r="J231" s="73" t="e">
        <f aca="true" t="shared" si="1" ref="J231:J237">+IF(VALUE(I231)&lt;5,VLOOKUP(F231,$G$13:$H$18,2),"")</f>
        <v>#N/A</v>
      </c>
      <c r="K231" s="73" t="e">
        <f aca="true" t="shared" si="2" ref="K231:K294">+IF(VALUE(I231)&lt;5,I231&amp;$H$225&amp;H231&amp;J231,"")</f>
        <v>#N/A</v>
      </c>
      <c r="L231" s="73" t="e">
        <f aca="true" t="shared" si="3" ref="L231:L294">+IF(VALUE(I231)&gt;=5,I231&amp;H231&amp;$H$227,"")</f>
        <v>#N/A</v>
      </c>
      <c r="M231" s="73" t="e">
        <f aca="true" t="shared" si="4" ref="M231:M239">+IF(L231&lt;&gt;"",+VLOOKUP(G231,$K$1:$L$4,2),"")</f>
        <v>#N/A</v>
      </c>
      <c r="N231" s="77">
        <f>+IF($E231="","",IF(K231&lt;&gt;"",VLOOKUP(K231,'草地施肥標準'!A$11:P$262,16),""))</f>
      </c>
      <c r="O231" s="77">
        <f>+IF($E231="","",IF(L231&lt;&gt;"",VLOOKUP(L231,'畑作施肥標準'!A$11:AB$430,M231),""))</f>
      </c>
      <c r="P231" s="77"/>
      <c r="Q231" s="78">
        <f aca="true" t="shared" si="5" ref="Q231:Q294">+IF($E231="","",IF(N231="",+$C231/O231,+$C231/N231))</f>
      </c>
      <c r="R231" s="104">
        <f aca="true" t="shared" si="6" ref="R231:R294">+IF(AND(E231&lt;&gt;"",F231="",G231="")=TRUE,+$R$7,IF(OR(N231="-",O231="-")=TRUE,+$R$8,""))</f>
      </c>
    </row>
    <row r="232" spans="2:18" ht="15">
      <c r="B232" s="113"/>
      <c r="C232" s="122"/>
      <c r="D232" s="110"/>
      <c r="E232" s="92"/>
      <c r="F232" s="94"/>
      <c r="G232" s="94"/>
      <c r="H232" s="43" t="e">
        <f>+VLOOKUP(D232,'草地施肥標準'!$G$2:$H$5,2)</f>
        <v>#N/A</v>
      </c>
      <c r="I232" s="43" t="e">
        <f t="shared" si="0"/>
        <v>#N/A</v>
      </c>
      <c r="J232" s="73" t="e">
        <f t="shared" si="1"/>
        <v>#N/A</v>
      </c>
      <c r="K232" s="73" t="e">
        <f t="shared" si="2"/>
        <v>#N/A</v>
      </c>
      <c r="L232" s="73" t="e">
        <f t="shared" si="3"/>
        <v>#N/A</v>
      </c>
      <c r="M232" s="73" t="e">
        <f t="shared" si="4"/>
        <v>#N/A</v>
      </c>
      <c r="N232" s="77">
        <f>+IF($E232="","",IF(K232&lt;&gt;"",VLOOKUP(K232,'草地施肥標準'!A$11:P$262,16),""))</f>
      </c>
      <c r="O232" s="77">
        <f>+IF($E232="","",IF(L232&lt;&gt;"",VLOOKUP(L232,'畑作施肥標準'!A$11:AB$430,M232),""))</f>
      </c>
      <c r="P232" s="77"/>
      <c r="Q232" s="78">
        <f t="shared" si="5"/>
      </c>
      <c r="R232" s="104">
        <f t="shared" si="6"/>
      </c>
    </row>
    <row r="233" spans="2:18" ht="15">
      <c r="B233" s="113"/>
      <c r="C233" s="122"/>
      <c r="D233" s="110"/>
      <c r="E233" s="92"/>
      <c r="F233" s="94"/>
      <c r="G233" s="94"/>
      <c r="H233" s="43" t="e">
        <f>+VLOOKUP(D233,'草地施肥標準'!$G$2:$H$5,2)</f>
        <v>#N/A</v>
      </c>
      <c r="I233" s="43" t="e">
        <f t="shared" si="0"/>
        <v>#N/A</v>
      </c>
      <c r="J233" s="73" t="e">
        <f t="shared" si="1"/>
        <v>#N/A</v>
      </c>
      <c r="K233" s="73" t="e">
        <f t="shared" si="2"/>
        <v>#N/A</v>
      </c>
      <c r="L233" s="73" t="e">
        <f t="shared" si="3"/>
        <v>#N/A</v>
      </c>
      <c r="M233" s="73" t="e">
        <f t="shared" si="4"/>
        <v>#N/A</v>
      </c>
      <c r="N233" s="77">
        <f>+IF($E233="","",IF(K233&lt;&gt;"",VLOOKUP(K233,'草地施肥標準'!A$11:P$262,16),""))</f>
      </c>
      <c r="O233" s="77">
        <f>+IF($E233="","",IF(L233&lt;&gt;"",VLOOKUP(L233,'畑作施肥標準'!A$11:AB$430,M233),""))</f>
      </c>
      <c r="P233" s="77"/>
      <c r="Q233" s="78">
        <f t="shared" si="5"/>
      </c>
      <c r="R233" s="104">
        <f t="shared" si="6"/>
      </c>
    </row>
    <row r="234" spans="2:18" ht="15">
      <c r="B234" s="113"/>
      <c r="C234" s="122"/>
      <c r="D234" s="110"/>
      <c r="E234" s="92"/>
      <c r="F234" s="94"/>
      <c r="G234" s="94"/>
      <c r="H234" s="43" t="e">
        <f>+VLOOKUP(D234,'草地施肥標準'!$G$2:$H$5,2)</f>
        <v>#N/A</v>
      </c>
      <c r="I234" s="43" t="e">
        <f t="shared" si="0"/>
        <v>#N/A</v>
      </c>
      <c r="J234" s="73" t="e">
        <f t="shared" si="1"/>
        <v>#N/A</v>
      </c>
      <c r="K234" s="73" t="e">
        <f t="shared" si="2"/>
        <v>#N/A</v>
      </c>
      <c r="L234" s="73" t="e">
        <f t="shared" si="3"/>
        <v>#N/A</v>
      </c>
      <c r="M234" s="73" t="e">
        <f t="shared" si="4"/>
        <v>#N/A</v>
      </c>
      <c r="N234" s="77">
        <f>+IF($E234="","",IF(K234&lt;&gt;"",VLOOKUP(K234,'草地施肥標準'!A$11:P$262,16),""))</f>
      </c>
      <c r="O234" s="77">
        <f>+IF($E234="","",IF(L234&lt;&gt;"",VLOOKUP(L234,'畑作施肥標準'!A$11:AB$430,M234),""))</f>
      </c>
      <c r="P234" s="77"/>
      <c r="Q234" s="78">
        <f t="shared" si="5"/>
      </c>
      <c r="R234" s="104">
        <f t="shared" si="6"/>
      </c>
    </row>
    <row r="235" spans="2:18" ht="15">
      <c r="B235" s="113"/>
      <c r="C235" s="122"/>
      <c r="D235" s="110"/>
      <c r="E235" s="92"/>
      <c r="F235" s="94"/>
      <c r="G235" s="94"/>
      <c r="H235" s="43" t="e">
        <f>+VLOOKUP(D235,'草地施肥標準'!$G$2:$H$5,2)</f>
        <v>#N/A</v>
      </c>
      <c r="I235" s="43" t="e">
        <f t="shared" si="0"/>
        <v>#N/A</v>
      </c>
      <c r="J235" s="73" t="e">
        <f t="shared" si="1"/>
        <v>#N/A</v>
      </c>
      <c r="K235" s="73" t="e">
        <f t="shared" si="2"/>
        <v>#N/A</v>
      </c>
      <c r="L235" s="73" t="e">
        <f t="shared" si="3"/>
        <v>#N/A</v>
      </c>
      <c r="M235" s="73" t="e">
        <f t="shared" si="4"/>
        <v>#N/A</v>
      </c>
      <c r="N235" s="77">
        <f>+IF($E235="","",IF(K235&lt;&gt;"",VLOOKUP(K235,'草地施肥標準'!A$11:P$262,16),""))</f>
      </c>
      <c r="O235" s="77">
        <f>+IF($E235="","",IF(L235&lt;&gt;"",VLOOKUP(L235,'畑作施肥標準'!A$11:AB$430,M235),""))</f>
      </c>
      <c r="P235" s="77"/>
      <c r="Q235" s="78">
        <f t="shared" si="5"/>
      </c>
      <c r="R235" s="104">
        <f t="shared" si="6"/>
      </c>
    </row>
    <row r="236" spans="2:18" ht="15">
      <c r="B236" s="113"/>
      <c r="C236" s="122"/>
      <c r="D236" s="110"/>
      <c r="E236" s="92"/>
      <c r="F236" s="94"/>
      <c r="G236" s="94"/>
      <c r="H236" s="43" t="e">
        <f>+VLOOKUP(D236,'草地施肥標準'!$G$2:$H$5,2)</f>
        <v>#N/A</v>
      </c>
      <c r="I236" s="43" t="e">
        <f t="shared" si="0"/>
        <v>#N/A</v>
      </c>
      <c r="J236" s="73" t="e">
        <f t="shared" si="1"/>
        <v>#N/A</v>
      </c>
      <c r="K236" s="73" t="e">
        <f t="shared" si="2"/>
        <v>#N/A</v>
      </c>
      <c r="L236" s="73" t="e">
        <f t="shared" si="3"/>
        <v>#N/A</v>
      </c>
      <c r="M236" s="73" t="e">
        <f t="shared" si="4"/>
        <v>#N/A</v>
      </c>
      <c r="N236" s="77">
        <f>+IF($E236="","",IF(K236&lt;&gt;"",VLOOKUP(K236,'草地施肥標準'!A$11:P$262,16),""))</f>
      </c>
      <c r="O236" s="77">
        <f>+IF($E236="","",IF(L236&lt;&gt;"",VLOOKUP(L236,'畑作施肥標準'!A$11:AB$430,M236),""))</f>
      </c>
      <c r="P236" s="77"/>
      <c r="Q236" s="78">
        <f t="shared" si="5"/>
      </c>
      <c r="R236" s="104">
        <f t="shared" si="6"/>
      </c>
    </row>
    <row r="237" spans="2:18" ht="15">
      <c r="B237" s="113"/>
      <c r="C237" s="122"/>
      <c r="D237" s="110"/>
      <c r="E237" s="92"/>
      <c r="F237" s="94"/>
      <c r="G237" s="94"/>
      <c r="H237" s="43" t="e">
        <f>+VLOOKUP(D237,'草地施肥標準'!$G$2:$H$5,2)</f>
        <v>#N/A</v>
      </c>
      <c r="I237" s="43" t="e">
        <f t="shared" si="0"/>
        <v>#N/A</v>
      </c>
      <c r="J237" s="73" t="e">
        <f t="shared" si="1"/>
        <v>#N/A</v>
      </c>
      <c r="K237" s="73" t="e">
        <f t="shared" si="2"/>
        <v>#N/A</v>
      </c>
      <c r="L237" s="73" t="e">
        <f t="shared" si="3"/>
        <v>#N/A</v>
      </c>
      <c r="M237" s="73" t="e">
        <f t="shared" si="4"/>
        <v>#N/A</v>
      </c>
      <c r="N237" s="77">
        <f>+IF($E237="","",IF(K237&lt;&gt;"",VLOOKUP(K237,'草地施肥標準'!A$11:P$262,16),""))</f>
      </c>
      <c r="O237" s="77">
        <f>+IF($E237="","",IF(L237&lt;&gt;"",VLOOKUP(L237,'畑作施肥標準'!A$11:AB$430,M237),""))</f>
      </c>
      <c r="P237" s="77"/>
      <c r="Q237" s="78">
        <f t="shared" si="5"/>
      </c>
      <c r="R237" s="104">
        <f t="shared" si="6"/>
      </c>
    </row>
    <row r="238" spans="2:18" ht="15">
      <c r="B238" s="113"/>
      <c r="C238" s="122"/>
      <c r="D238" s="110"/>
      <c r="E238" s="92"/>
      <c r="F238" s="94"/>
      <c r="G238" s="94"/>
      <c r="H238" s="43" t="e">
        <f>+VLOOKUP(D238,'草地施肥標準'!$G$2:$H$5,2)</f>
        <v>#N/A</v>
      </c>
      <c r="I238" s="43" t="e">
        <f t="shared" si="0"/>
        <v>#N/A</v>
      </c>
      <c r="J238" s="73" t="e">
        <f aca="true" t="shared" si="7" ref="J238:J301">+IF(VALUE(I238)&lt;5,VLOOKUP(F238,$G$13:$H$17,2),"")</f>
        <v>#N/A</v>
      </c>
      <c r="K238" s="73" t="e">
        <f t="shared" si="2"/>
        <v>#N/A</v>
      </c>
      <c r="L238" s="73" t="e">
        <f t="shared" si="3"/>
        <v>#N/A</v>
      </c>
      <c r="M238" s="73" t="e">
        <f t="shared" si="4"/>
        <v>#N/A</v>
      </c>
      <c r="N238" s="77">
        <f>+IF($E238="","",IF(K238&lt;&gt;"",VLOOKUP(K238,'草地施肥標準'!A$11:P$262,16),""))</f>
      </c>
      <c r="O238" s="77">
        <f>+IF($E238="","",IF(L238&lt;&gt;"",VLOOKUP(L238,'畑作施肥標準'!A$11:AB$430,M238),""))</f>
      </c>
      <c r="P238" s="77"/>
      <c r="Q238" s="78">
        <f t="shared" si="5"/>
      </c>
      <c r="R238" s="104">
        <f t="shared" si="6"/>
      </c>
    </row>
    <row r="239" spans="2:18" ht="15">
      <c r="B239" s="113"/>
      <c r="C239" s="122"/>
      <c r="D239" s="110"/>
      <c r="E239" s="92"/>
      <c r="F239" s="94"/>
      <c r="G239" s="94"/>
      <c r="H239" s="43" t="e">
        <f>+VLOOKUP(D239,'草地施肥標準'!$G$2:$H$5,2)</f>
        <v>#N/A</v>
      </c>
      <c r="I239" s="43" t="e">
        <f t="shared" si="0"/>
        <v>#N/A</v>
      </c>
      <c r="J239" s="73" t="e">
        <f t="shared" si="7"/>
        <v>#N/A</v>
      </c>
      <c r="K239" s="73" t="e">
        <f t="shared" si="2"/>
        <v>#N/A</v>
      </c>
      <c r="L239" s="73" t="e">
        <f t="shared" si="3"/>
        <v>#N/A</v>
      </c>
      <c r="M239" s="73" t="e">
        <f t="shared" si="4"/>
        <v>#N/A</v>
      </c>
      <c r="N239" s="77">
        <f>+IF($E239="","",IF(K239&lt;&gt;"",VLOOKUP(K239,'草地施肥標準'!A$11:P$262,16),""))</f>
      </c>
      <c r="O239" s="77">
        <f>+IF($E239="","",IF(L239&lt;&gt;"",VLOOKUP(L239,'畑作施肥標準'!A$11:AB$430,M239),""))</f>
      </c>
      <c r="P239" s="77"/>
      <c r="Q239" s="78">
        <f t="shared" si="5"/>
      </c>
      <c r="R239" s="104">
        <f t="shared" si="6"/>
      </c>
    </row>
    <row r="240" spans="2:18" ht="15">
      <c r="B240" s="113"/>
      <c r="C240" s="122"/>
      <c r="D240" s="110"/>
      <c r="E240" s="92"/>
      <c r="F240" s="94"/>
      <c r="G240" s="94"/>
      <c r="H240" s="43" t="e">
        <f>+VLOOKUP(D240,'草地施肥標準'!$G$2:$H$5,2)</f>
        <v>#N/A</v>
      </c>
      <c r="I240" s="43" t="e">
        <f t="shared" si="0"/>
        <v>#N/A</v>
      </c>
      <c r="J240" s="73" t="e">
        <f t="shared" si="7"/>
        <v>#N/A</v>
      </c>
      <c r="K240" s="73" t="e">
        <f t="shared" si="2"/>
        <v>#N/A</v>
      </c>
      <c r="L240" s="73" t="e">
        <f t="shared" si="3"/>
        <v>#N/A</v>
      </c>
      <c r="M240" s="73" t="e">
        <f aca="true" t="shared" si="8" ref="M240:M303">+IF(L240&lt;&gt;"",+VLOOKUP(G240,$K$1:$L$4,2),"")</f>
        <v>#N/A</v>
      </c>
      <c r="N240" s="77">
        <f>+IF($E240="","",IF(K240&lt;&gt;"",VLOOKUP(K240,'草地施肥標準'!A$11:P$262,16),""))</f>
      </c>
      <c r="O240" s="77">
        <f>+IF($E240="","",IF(L240&lt;&gt;"",VLOOKUP(L240,'畑作施肥標準'!A$11:AB$430,M240),""))</f>
      </c>
      <c r="P240" s="77"/>
      <c r="Q240" s="78">
        <f t="shared" si="5"/>
      </c>
      <c r="R240" s="104">
        <f t="shared" si="6"/>
      </c>
    </row>
    <row r="241" spans="2:18" ht="15">
      <c r="B241" s="113"/>
      <c r="C241" s="122"/>
      <c r="D241" s="110"/>
      <c r="E241" s="92"/>
      <c r="F241" s="94"/>
      <c r="G241" s="94"/>
      <c r="H241" s="43" t="e">
        <f>+VLOOKUP(D241,'草地施肥標準'!$G$2:$H$5,2)</f>
        <v>#N/A</v>
      </c>
      <c r="I241" s="43" t="e">
        <f t="shared" si="0"/>
        <v>#N/A</v>
      </c>
      <c r="J241" s="73" t="e">
        <f t="shared" si="7"/>
        <v>#N/A</v>
      </c>
      <c r="K241" s="73" t="e">
        <f t="shared" si="2"/>
        <v>#N/A</v>
      </c>
      <c r="L241" s="73" t="e">
        <f t="shared" si="3"/>
        <v>#N/A</v>
      </c>
      <c r="M241" s="73" t="e">
        <f t="shared" si="8"/>
        <v>#N/A</v>
      </c>
      <c r="N241" s="77">
        <f>+IF($E241="","",IF(K241&lt;&gt;"",VLOOKUP(K241,'草地施肥標準'!A$11:P$262,16),""))</f>
      </c>
      <c r="O241" s="77">
        <f>+IF($E241="","",IF(L241&lt;&gt;"",VLOOKUP(L241,'畑作施肥標準'!A$11:AB$430,M241),""))</f>
      </c>
      <c r="P241" s="77"/>
      <c r="Q241" s="78">
        <f t="shared" si="5"/>
      </c>
      <c r="R241" s="104">
        <f t="shared" si="6"/>
      </c>
    </row>
    <row r="242" spans="2:18" ht="15">
      <c r="B242" s="113"/>
      <c r="C242" s="122"/>
      <c r="D242" s="110"/>
      <c r="E242" s="92"/>
      <c r="F242" s="94"/>
      <c r="G242" s="94"/>
      <c r="H242" s="43" t="e">
        <f>+VLOOKUP(D242,'草地施肥標準'!$G$2:$H$5,2)</f>
        <v>#N/A</v>
      </c>
      <c r="I242" s="43" t="e">
        <f t="shared" si="0"/>
        <v>#N/A</v>
      </c>
      <c r="J242" s="73" t="e">
        <f t="shared" si="7"/>
        <v>#N/A</v>
      </c>
      <c r="K242" s="73" t="e">
        <f t="shared" si="2"/>
        <v>#N/A</v>
      </c>
      <c r="L242" s="73" t="e">
        <f t="shared" si="3"/>
        <v>#N/A</v>
      </c>
      <c r="M242" s="73" t="e">
        <f t="shared" si="8"/>
        <v>#N/A</v>
      </c>
      <c r="N242" s="77">
        <f>+IF($E242="","",IF(K242&lt;&gt;"",VLOOKUP(K242,'草地施肥標準'!A$11:P$262,16),""))</f>
      </c>
      <c r="O242" s="77">
        <f>+IF($E242="","",IF(L242&lt;&gt;"",VLOOKUP(L242,'畑作施肥標準'!A$11:AB$430,M242),""))</f>
      </c>
      <c r="P242" s="77"/>
      <c r="Q242" s="78">
        <f t="shared" si="5"/>
      </c>
      <c r="R242" s="104">
        <f t="shared" si="6"/>
      </c>
    </row>
    <row r="243" spans="2:18" ht="15">
      <c r="B243" s="113"/>
      <c r="C243" s="122"/>
      <c r="D243" s="110"/>
      <c r="E243" s="92"/>
      <c r="F243" s="94"/>
      <c r="G243" s="94"/>
      <c r="H243" s="43" t="e">
        <f>+VLOOKUP(D243,'草地施肥標準'!$G$2:$H$5,2)</f>
        <v>#N/A</v>
      </c>
      <c r="I243" s="43" t="e">
        <f t="shared" si="0"/>
        <v>#N/A</v>
      </c>
      <c r="J243" s="73" t="e">
        <f t="shared" si="7"/>
        <v>#N/A</v>
      </c>
      <c r="K243" s="73" t="e">
        <f t="shared" si="2"/>
        <v>#N/A</v>
      </c>
      <c r="L243" s="73" t="e">
        <f t="shared" si="3"/>
        <v>#N/A</v>
      </c>
      <c r="M243" s="73" t="e">
        <f t="shared" si="8"/>
        <v>#N/A</v>
      </c>
      <c r="N243" s="77">
        <f>+IF($E243="","",IF(K243&lt;&gt;"",VLOOKUP(K243,'草地施肥標準'!A$11:P$262,16),""))</f>
      </c>
      <c r="O243" s="77">
        <f>+IF($E243="","",IF(L243&lt;&gt;"",VLOOKUP(L243,'畑作施肥標準'!A$11:AB$430,M243),""))</f>
      </c>
      <c r="P243" s="77"/>
      <c r="Q243" s="78">
        <f t="shared" si="5"/>
      </c>
      <c r="R243" s="104">
        <f t="shared" si="6"/>
      </c>
    </row>
    <row r="244" spans="2:18" ht="15">
      <c r="B244" s="113"/>
      <c r="C244" s="122"/>
      <c r="D244" s="110"/>
      <c r="E244" s="92"/>
      <c r="F244" s="94"/>
      <c r="G244" s="94"/>
      <c r="H244" s="43" t="e">
        <f>+VLOOKUP(D244,'草地施肥標準'!$G$2:$H$5,2)</f>
        <v>#N/A</v>
      </c>
      <c r="I244" s="43" t="e">
        <f t="shared" si="0"/>
        <v>#N/A</v>
      </c>
      <c r="J244" s="73" t="e">
        <f t="shared" si="7"/>
        <v>#N/A</v>
      </c>
      <c r="K244" s="73" t="e">
        <f t="shared" si="2"/>
        <v>#N/A</v>
      </c>
      <c r="L244" s="73" t="e">
        <f t="shared" si="3"/>
        <v>#N/A</v>
      </c>
      <c r="M244" s="73" t="e">
        <f t="shared" si="8"/>
        <v>#N/A</v>
      </c>
      <c r="N244" s="77">
        <f>+IF($E244="","",IF(K244&lt;&gt;"",VLOOKUP(K244,'草地施肥標準'!A$11:P$262,16),""))</f>
      </c>
      <c r="O244" s="77">
        <f>+IF($E244="","",IF(L244&lt;&gt;"",VLOOKUP(L244,'畑作施肥標準'!A$11:AB$430,M244),""))</f>
      </c>
      <c r="P244" s="77"/>
      <c r="Q244" s="78">
        <f t="shared" si="5"/>
      </c>
      <c r="R244" s="104">
        <f t="shared" si="6"/>
      </c>
    </row>
    <row r="245" spans="2:18" ht="15">
      <c r="B245" s="113"/>
      <c r="C245" s="122"/>
      <c r="D245" s="110"/>
      <c r="E245" s="92"/>
      <c r="F245" s="94"/>
      <c r="G245" s="94"/>
      <c r="H245" s="43" t="e">
        <f>+VLOOKUP(D245,'草地施肥標準'!$G$2:$H$5,2)</f>
        <v>#N/A</v>
      </c>
      <c r="I245" s="43" t="e">
        <f t="shared" si="0"/>
        <v>#N/A</v>
      </c>
      <c r="J245" s="73" t="e">
        <f t="shared" si="7"/>
        <v>#N/A</v>
      </c>
      <c r="K245" s="73" t="e">
        <f t="shared" si="2"/>
        <v>#N/A</v>
      </c>
      <c r="L245" s="73" t="e">
        <f t="shared" si="3"/>
        <v>#N/A</v>
      </c>
      <c r="M245" s="73" t="e">
        <f t="shared" si="8"/>
        <v>#N/A</v>
      </c>
      <c r="N245" s="77">
        <f>+IF($E245="","",IF(K245&lt;&gt;"",VLOOKUP(K245,'草地施肥標準'!A$11:P$262,16),""))</f>
      </c>
      <c r="O245" s="77">
        <f>+IF($E245="","",IF(L245&lt;&gt;"",VLOOKUP(L245,'畑作施肥標準'!A$11:AB$430,M245),""))</f>
      </c>
      <c r="P245" s="77"/>
      <c r="Q245" s="78">
        <f t="shared" si="5"/>
      </c>
      <c r="R245" s="104">
        <f t="shared" si="6"/>
      </c>
    </row>
    <row r="246" spans="2:18" ht="15">
      <c r="B246" s="113"/>
      <c r="C246" s="122"/>
      <c r="D246" s="110"/>
      <c r="E246" s="92"/>
      <c r="F246" s="94"/>
      <c r="G246" s="94"/>
      <c r="H246" s="43" t="e">
        <f>+VLOOKUP(D246,'草地施肥標準'!$G$2:$H$5,2)</f>
        <v>#N/A</v>
      </c>
      <c r="I246" s="43" t="e">
        <f t="shared" si="0"/>
        <v>#N/A</v>
      </c>
      <c r="J246" s="73" t="e">
        <f t="shared" si="7"/>
        <v>#N/A</v>
      </c>
      <c r="K246" s="73" t="e">
        <f t="shared" si="2"/>
        <v>#N/A</v>
      </c>
      <c r="L246" s="73" t="e">
        <f t="shared" si="3"/>
        <v>#N/A</v>
      </c>
      <c r="M246" s="73" t="e">
        <f t="shared" si="8"/>
        <v>#N/A</v>
      </c>
      <c r="N246" s="77">
        <f>+IF($E246="","",IF(K246&lt;&gt;"",VLOOKUP(K246,'草地施肥標準'!A$11:P$262,16),""))</f>
      </c>
      <c r="O246" s="77">
        <f>+IF($E246="","",IF(L246&lt;&gt;"",VLOOKUP(L246,'畑作施肥標準'!A$11:AB$430,M246),""))</f>
      </c>
      <c r="P246" s="77"/>
      <c r="Q246" s="78">
        <f t="shared" si="5"/>
      </c>
      <c r="R246" s="104">
        <f t="shared" si="6"/>
      </c>
    </row>
    <row r="247" spans="2:18" ht="15">
      <c r="B247" s="113"/>
      <c r="C247" s="122"/>
      <c r="D247" s="110"/>
      <c r="E247" s="92"/>
      <c r="F247" s="94"/>
      <c r="G247" s="94"/>
      <c r="H247" s="43" t="e">
        <f>+VLOOKUP(D247,'草地施肥標準'!$G$2:$H$5,2)</f>
        <v>#N/A</v>
      </c>
      <c r="I247" s="43" t="e">
        <f t="shared" si="0"/>
        <v>#N/A</v>
      </c>
      <c r="J247" s="73" t="e">
        <f t="shared" si="7"/>
        <v>#N/A</v>
      </c>
      <c r="K247" s="73" t="e">
        <f t="shared" si="2"/>
        <v>#N/A</v>
      </c>
      <c r="L247" s="73" t="e">
        <f t="shared" si="3"/>
        <v>#N/A</v>
      </c>
      <c r="M247" s="73" t="e">
        <f t="shared" si="8"/>
        <v>#N/A</v>
      </c>
      <c r="N247" s="77">
        <f>+IF($E247="","",IF(K247&lt;&gt;"",VLOOKUP(K247,'草地施肥標準'!A$11:P$262,16),""))</f>
      </c>
      <c r="O247" s="77">
        <f>+IF($E247="","",IF(L247&lt;&gt;"",VLOOKUP(L247,'畑作施肥標準'!A$11:AB$430,M247),""))</f>
      </c>
      <c r="P247" s="77"/>
      <c r="Q247" s="78">
        <f t="shared" si="5"/>
      </c>
      <c r="R247" s="104">
        <f t="shared" si="6"/>
      </c>
    </row>
    <row r="248" spans="2:18" ht="15">
      <c r="B248" s="113"/>
      <c r="C248" s="122"/>
      <c r="D248" s="110"/>
      <c r="E248" s="92"/>
      <c r="F248" s="94"/>
      <c r="G248" s="94"/>
      <c r="H248" s="43" t="e">
        <f>+VLOOKUP(D248,'草地施肥標準'!$G$2:$H$5,2)</f>
        <v>#N/A</v>
      </c>
      <c r="I248" s="43" t="e">
        <f t="shared" si="0"/>
        <v>#N/A</v>
      </c>
      <c r="J248" s="73" t="e">
        <f t="shared" si="7"/>
        <v>#N/A</v>
      </c>
      <c r="K248" s="73" t="e">
        <f t="shared" si="2"/>
        <v>#N/A</v>
      </c>
      <c r="L248" s="73" t="e">
        <f t="shared" si="3"/>
        <v>#N/A</v>
      </c>
      <c r="M248" s="73" t="e">
        <f t="shared" si="8"/>
        <v>#N/A</v>
      </c>
      <c r="N248" s="77">
        <f>+IF($E248="","",IF(K248&lt;&gt;"",VLOOKUP(K248,'草地施肥標準'!A$11:P$262,16),""))</f>
      </c>
      <c r="O248" s="77">
        <f>+IF($E248="","",IF(L248&lt;&gt;"",VLOOKUP(L248,'畑作施肥標準'!A$11:AB$430,M248),""))</f>
      </c>
      <c r="P248" s="77"/>
      <c r="Q248" s="78">
        <f t="shared" si="5"/>
      </c>
      <c r="R248" s="104">
        <f t="shared" si="6"/>
      </c>
    </row>
    <row r="249" spans="2:18" ht="15">
      <c r="B249" s="113"/>
      <c r="C249" s="122"/>
      <c r="D249" s="110"/>
      <c r="E249" s="92"/>
      <c r="F249" s="94"/>
      <c r="G249" s="94"/>
      <c r="H249" s="43" t="e">
        <f>+VLOOKUP(D249,'草地施肥標準'!$G$2:$H$5,2)</f>
        <v>#N/A</v>
      </c>
      <c r="I249" s="43" t="e">
        <f t="shared" si="0"/>
        <v>#N/A</v>
      </c>
      <c r="J249" s="73" t="e">
        <f t="shared" si="7"/>
        <v>#N/A</v>
      </c>
      <c r="K249" s="73" t="e">
        <f t="shared" si="2"/>
        <v>#N/A</v>
      </c>
      <c r="L249" s="73" t="e">
        <f t="shared" si="3"/>
        <v>#N/A</v>
      </c>
      <c r="M249" s="73" t="e">
        <f t="shared" si="8"/>
        <v>#N/A</v>
      </c>
      <c r="N249" s="77">
        <f>+IF($E249="","",IF(K249&lt;&gt;"",VLOOKUP(K249,'草地施肥標準'!A$11:P$262,16),""))</f>
      </c>
      <c r="O249" s="77">
        <f>+IF($E249="","",IF(L249&lt;&gt;"",VLOOKUP(L249,'畑作施肥標準'!A$11:AB$430,M249),""))</f>
      </c>
      <c r="P249" s="77"/>
      <c r="Q249" s="78">
        <f t="shared" si="5"/>
      </c>
      <c r="R249" s="104">
        <f t="shared" si="6"/>
      </c>
    </row>
    <row r="250" spans="2:18" ht="15">
      <c r="B250" s="113"/>
      <c r="C250" s="122"/>
      <c r="D250" s="110"/>
      <c r="E250" s="92"/>
      <c r="F250" s="94"/>
      <c r="G250" s="94"/>
      <c r="H250" s="43" t="e">
        <f>+VLOOKUP(D250,'草地施肥標準'!$G$2:$H$5,2)</f>
        <v>#N/A</v>
      </c>
      <c r="I250" s="43" t="e">
        <f t="shared" si="0"/>
        <v>#N/A</v>
      </c>
      <c r="J250" s="73" t="e">
        <f t="shared" si="7"/>
        <v>#N/A</v>
      </c>
      <c r="K250" s="73" t="e">
        <f t="shared" si="2"/>
        <v>#N/A</v>
      </c>
      <c r="L250" s="73" t="e">
        <f t="shared" si="3"/>
        <v>#N/A</v>
      </c>
      <c r="M250" s="73" t="e">
        <f t="shared" si="8"/>
        <v>#N/A</v>
      </c>
      <c r="N250" s="77">
        <f>+IF($E250="","",IF(K250&lt;&gt;"",VLOOKUP(K250,'草地施肥標準'!A$11:P$262,16),""))</f>
      </c>
      <c r="O250" s="77">
        <f>+IF($E250="","",IF(L250&lt;&gt;"",VLOOKUP(L250,'畑作施肥標準'!A$11:AB$430,M250),""))</f>
      </c>
      <c r="P250" s="77"/>
      <c r="Q250" s="78">
        <f t="shared" si="5"/>
      </c>
      <c r="R250" s="104">
        <f t="shared" si="6"/>
      </c>
    </row>
    <row r="251" spans="2:18" ht="15">
      <c r="B251" s="113"/>
      <c r="C251" s="122"/>
      <c r="D251" s="110"/>
      <c r="E251" s="92"/>
      <c r="F251" s="94"/>
      <c r="G251" s="94"/>
      <c r="H251" s="43" t="e">
        <f>+VLOOKUP(D251,'草地施肥標準'!$G$2:$H$5,2)</f>
        <v>#N/A</v>
      </c>
      <c r="I251" s="43" t="e">
        <f t="shared" si="0"/>
        <v>#N/A</v>
      </c>
      <c r="J251" s="73" t="e">
        <f t="shared" si="7"/>
        <v>#N/A</v>
      </c>
      <c r="K251" s="73" t="e">
        <f t="shared" si="2"/>
        <v>#N/A</v>
      </c>
      <c r="L251" s="73" t="e">
        <f t="shared" si="3"/>
        <v>#N/A</v>
      </c>
      <c r="M251" s="73" t="e">
        <f t="shared" si="8"/>
        <v>#N/A</v>
      </c>
      <c r="N251" s="77">
        <f>+IF($E251="","",IF(K251&lt;&gt;"",VLOOKUP(K251,'草地施肥標準'!A$11:P$262,16),""))</f>
      </c>
      <c r="O251" s="77">
        <f>+IF($E251="","",IF(L251&lt;&gt;"",VLOOKUP(L251,'畑作施肥標準'!A$11:AB$430,M251),""))</f>
      </c>
      <c r="P251" s="77"/>
      <c r="Q251" s="78">
        <f t="shared" si="5"/>
      </c>
      <c r="R251" s="104">
        <f t="shared" si="6"/>
      </c>
    </row>
    <row r="252" spans="2:18" ht="15">
      <c r="B252" s="113"/>
      <c r="C252" s="122"/>
      <c r="D252" s="110"/>
      <c r="E252" s="92"/>
      <c r="F252" s="94"/>
      <c r="G252" s="94"/>
      <c r="H252" s="43" t="e">
        <f>+VLOOKUP(D252,'草地施肥標準'!$G$2:$H$5,2)</f>
        <v>#N/A</v>
      </c>
      <c r="I252" s="43" t="e">
        <f t="shared" si="0"/>
        <v>#N/A</v>
      </c>
      <c r="J252" s="73" t="e">
        <f t="shared" si="7"/>
        <v>#N/A</v>
      </c>
      <c r="K252" s="73" t="e">
        <f t="shared" si="2"/>
        <v>#N/A</v>
      </c>
      <c r="L252" s="73" t="e">
        <f t="shared" si="3"/>
        <v>#N/A</v>
      </c>
      <c r="M252" s="73" t="e">
        <f t="shared" si="8"/>
        <v>#N/A</v>
      </c>
      <c r="N252" s="77">
        <f>+IF($E252="","",IF(K252&lt;&gt;"",VLOOKUP(K252,'草地施肥標準'!A$11:P$262,16),""))</f>
      </c>
      <c r="O252" s="77">
        <f>+IF($E252="","",IF(L252&lt;&gt;"",VLOOKUP(L252,'畑作施肥標準'!A$11:AB$430,M252),""))</f>
      </c>
      <c r="P252" s="77"/>
      <c r="Q252" s="78">
        <f t="shared" si="5"/>
      </c>
      <c r="R252" s="104">
        <f t="shared" si="6"/>
      </c>
    </row>
    <row r="253" spans="2:18" ht="15">
      <c r="B253" s="113"/>
      <c r="C253" s="122"/>
      <c r="D253" s="110"/>
      <c r="E253" s="92"/>
      <c r="F253" s="94"/>
      <c r="G253" s="94"/>
      <c r="H253" s="43" t="e">
        <f>+VLOOKUP(D253,'草地施肥標準'!$G$2:$H$5,2)</f>
        <v>#N/A</v>
      </c>
      <c r="I253" s="43" t="e">
        <f t="shared" si="0"/>
        <v>#N/A</v>
      </c>
      <c r="J253" s="73" t="e">
        <f t="shared" si="7"/>
        <v>#N/A</v>
      </c>
      <c r="K253" s="73" t="e">
        <f t="shared" si="2"/>
        <v>#N/A</v>
      </c>
      <c r="L253" s="73" t="e">
        <f t="shared" si="3"/>
        <v>#N/A</v>
      </c>
      <c r="M253" s="73" t="e">
        <f t="shared" si="8"/>
        <v>#N/A</v>
      </c>
      <c r="N253" s="77">
        <f>+IF($E253="","",IF(K253&lt;&gt;"",VLOOKUP(K253,'草地施肥標準'!A$11:P$262,16),""))</f>
      </c>
      <c r="O253" s="77">
        <f>+IF($E253="","",IF(L253&lt;&gt;"",VLOOKUP(L253,'畑作施肥標準'!A$11:AB$430,M253),""))</f>
      </c>
      <c r="P253" s="77"/>
      <c r="Q253" s="78">
        <f t="shared" si="5"/>
      </c>
      <c r="R253" s="104">
        <f t="shared" si="6"/>
      </c>
    </row>
    <row r="254" spans="2:18" ht="15">
      <c r="B254" s="113"/>
      <c r="C254" s="122"/>
      <c r="D254" s="110"/>
      <c r="E254" s="92"/>
      <c r="F254" s="94"/>
      <c r="G254" s="94"/>
      <c r="H254" s="43" t="e">
        <f>+VLOOKUP(D254,'草地施肥標準'!$G$2:$H$5,2)</f>
        <v>#N/A</v>
      </c>
      <c r="I254" s="43" t="e">
        <f t="shared" si="0"/>
        <v>#N/A</v>
      </c>
      <c r="J254" s="73" t="e">
        <f t="shared" si="7"/>
        <v>#N/A</v>
      </c>
      <c r="K254" s="73" t="e">
        <f t="shared" si="2"/>
        <v>#N/A</v>
      </c>
      <c r="L254" s="73" t="e">
        <f t="shared" si="3"/>
        <v>#N/A</v>
      </c>
      <c r="M254" s="73" t="e">
        <f t="shared" si="8"/>
        <v>#N/A</v>
      </c>
      <c r="N254" s="77">
        <f>+IF($E254="","",IF(K254&lt;&gt;"",VLOOKUP(K254,'草地施肥標準'!A$11:P$262,16),""))</f>
      </c>
      <c r="O254" s="77">
        <f>+IF($E254="","",IF(L254&lt;&gt;"",VLOOKUP(L254,'畑作施肥標準'!A$11:AB$430,M254),""))</f>
      </c>
      <c r="P254" s="77"/>
      <c r="Q254" s="78">
        <f t="shared" si="5"/>
      </c>
      <c r="R254" s="104">
        <f t="shared" si="6"/>
      </c>
    </row>
    <row r="255" spans="2:18" ht="15">
      <c r="B255" s="113"/>
      <c r="C255" s="122"/>
      <c r="D255" s="110"/>
      <c r="E255" s="92"/>
      <c r="F255" s="94"/>
      <c r="G255" s="94"/>
      <c r="H255" s="43" t="e">
        <f>+VLOOKUP(D255,'草地施肥標準'!$G$2:$H$5,2)</f>
        <v>#N/A</v>
      </c>
      <c r="I255" s="43" t="e">
        <f t="shared" si="0"/>
        <v>#N/A</v>
      </c>
      <c r="J255" s="73" t="e">
        <f t="shared" si="7"/>
        <v>#N/A</v>
      </c>
      <c r="K255" s="73" t="e">
        <f t="shared" si="2"/>
        <v>#N/A</v>
      </c>
      <c r="L255" s="73" t="e">
        <f t="shared" si="3"/>
        <v>#N/A</v>
      </c>
      <c r="M255" s="73" t="e">
        <f t="shared" si="8"/>
        <v>#N/A</v>
      </c>
      <c r="N255" s="77">
        <f>+IF($E255="","",IF(K255&lt;&gt;"",VLOOKUP(K255,'草地施肥標準'!A$11:P$262,16),""))</f>
      </c>
      <c r="O255" s="77">
        <f>+IF($E255="","",IF(L255&lt;&gt;"",VLOOKUP(L255,'畑作施肥標準'!A$11:AB$430,M255),""))</f>
      </c>
      <c r="P255" s="77"/>
      <c r="Q255" s="78">
        <f t="shared" si="5"/>
      </c>
      <c r="R255" s="104">
        <f t="shared" si="6"/>
      </c>
    </row>
    <row r="256" spans="2:18" ht="15">
      <c r="B256" s="113"/>
      <c r="C256" s="122"/>
      <c r="D256" s="110"/>
      <c r="E256" s="92"/>
      <c r="F256" s="94"/>
      <c r="G256" s="94"/>
      <c r="H256" s="43" t="e">
        <f>+VLOOKUP(D256,'草地施肥標準'!$G$2:$H$5,2)</f>
        <v>#N/A</v>
      </c>
      <c r="I256" s="43" t="e">
        <f t="shared" si="0"/>
        <v>#N/A</v>
      </c>
      <c r="J256" s="73" t="e">
        <f t="shared" si="7"/>
        <v>#N/A</v>
      </c>
      <c r="K256" s="73" t="e">
        <f t="shared" si="2"/>
        <v>#N/A</v>
      </c>
      <c r="L256" s="73" t="e">
        <f t="shared" si="3"/>
        <v>#N/A</v>
      </c>
      <c r="M256" s="73" t="e">
        <f t="shared" si="8"/>
        <v>#N/A</v>
      </c>
      <c r="N256" s="77">
        <f>+IF($E256="","",IF(K256&lt;&gt;"",VLOOKUP(K256,'草地施肥標準'!A$11:P$262,16),""))</f>
      </c>
      <c r="O256" s="77">
        <f>+IF($E256="","",IF(L256&lt;&gt;"",VLOOKUP(L256,'畑作施肥標準'!A$11:AB$430,M256),""))</f>
      </c>
      <c r="P256" s="77"/>
      <c r="Q256" s="78">
        <f t="shared" si="5"/>
      </c>
      <c r="R256" s="104">
        <f t="shared" si="6"/>
      </c>
    </row>
    <row r="257" spans="2:18" ht="15">
      <c r="B257" s="113"/>
      <c r="C257" s="122"/>
      <c r="D257" s="110"/>
      <c r="E257" s="92"/>
      <c r="F257" s="94"/>
      <c r="G257" s="94"/>
      <c r="H257" s="43" t="e">
        <f>+VLOOKUP(D257,'草地施肥標準'!$G$2:$H$5,2)</f>
        <v>#N/A</v>
      </c>
      <c r="I257" s="43" t="e">
        <f t="shared" si="0"/>
        <v>#N/A</v>
      </c>
      <c r="J257" s="73" t="e">
        <f t="shared" si="7"/>
        <v>#N/A</v>
      </c>
      <c r="K257" s="73" t="e">
        <f t="shared" si="2"/>
        <v>#N/A</v>
      </c>
      <c r="L257" s="73" t="e">
        <f t="shared" si="3"/>
        <v>#N/A</v>
      </c>
      <c r="M257" s="73" t="e">
        <f t="shared" si="8"/>
        <v>#N/A</v>
      </c>
      <c r="N257" s="77">
        <f>+IF($E257="","",IF(K257&lt;&gt;"",VLOOKUP(K257,'草地施肥標準'!A$11:P$262,16),""))</f>
      </c>
      <c r="O257" s="77">
        <f>+IF($E257="","",IF(L257&lt;&gt;"",VLOOKUP(L257,'畑作施肥標準'!A$11:AB$430,M257),""))</f>
      </c>
      <c r="P257" s="77"/>
      <c r="Q257" s="78">
        <f t="shared" si="5"/>
      </c>
      <c r="R257" s="104">
        <f t="shared" si="6"/>
      </c>
    </row>
    <row r="258" spans="2:18" ht="15">
      <c r="B258" s="113"/>
      <c r="C258" s="122"/>
      <c r="D258" s="110"/>
      <c r="E258" s="92"/>
      <c r="F258" s="94"/>
      <c r="G258" s="94"/>
      <c r="H258" s="43" t="e">
        <f>+VLOOKUP(D258,'草地施肥標準'!$G$2:$H$5,2)</f>
        <v>#N/A</v>
      </c>
      <c r="I258" s="43" t="e">
        <f t="shared" si="0"/>
        <v>#N/A</v>
      </c>
      <c r="J258" s="73" t="e">
        <f t="shared" si="7"/>
        <v>#N/A</v>
      </c>
      <c r="K258" s="73" t="e">
        <f t="shared" si="2"/>
        <v>#N/A</v>
      </c>
      <c r="L258" s="73" t="e">
        <f t="shared" si="3"/>
        <v>#N/A</v>
      </c>
      <c r="M258" s="73" t="e">
        <f t="shared" si="8"/>
        <v>#N/A</v>
      </c>
      <c r="N258" s="77">
        <f>+IF($E258="","",IF(K258&lt;&gt;"",VLOOKUP(K258,'草地施肥標準'!A$11:P$262,16),""))</f>
      </c>
      <c r="O258" s="77">
        <f>+IF($E258="","",IF(L258&lt;&gt;"",VLOOKUP(L258,'畑作施肥標準'!A$11:AB$430,M258),""))</f>
      </c>
      <c r="P258" s="77"/>
      <c r="Q258" s="78">
        <f t="shared" si="5"/>
      </c>
      <c r="R258" s="104">
        <f t="shared" si="6"/>
      </c>
    </row>
    <row r="259" spans="2:18" ht="15">
      <c r="B259" s="113"/>
      <c r="C259" s="122"/>
      <c r="D259" s="110"/>
      <c r="E259" s="92"/>
      <c r="F259" s="94"/>
      <c r="G259" s="94"/>
      <c r="H259" s="43" t="e">
        <f>+VLOOKUP(D259,'草地施肥標準'!$G$2:$H$5,2)</f>
        <v>#N/A</v>
      </c>
      <c r="I259" s="43" t="e">
        <f t="shared" si="0"/>
        <v>#N/A</v>
      </c>
      <c r="J259" s="73" t="e">
        <f t="shared" si="7"/>
        <v>#N/A</v>
      </c>
      <c r="K259" s="73" t="e">
        <f t="shared" si="2"/>
        <v>#N/A</v>
      </c>
      <c r="L259" s="73" t="e">
        <f t="shared" si="3"/>
        <v>#N/A</v>
      </c>
      <c r="M259" s="73" t="e">
        <f t="shared" si="8"/>
        <v>#N/A</v>
      </c>
      <c r="N259" s="77">
        <f>+IF($E259="","",IF(K259&lt;&gt;"",VLOOKUP(K259,'草地施肥標準'!A$11:P$262,16),""))</f>
      </c>
      <c r="O259" s="77">
        <f>+IF($E259="","",IF(L259&lt;&gt;"",VLOOKUP(L259,'畑作施肥標準'!A$11:AB$430,M259),""))</f>
      </c>
      <c r="P259" s="77"/>
      <c r="Q259" s="78">
        <f t="shared" si="5"/>
      </c>
      <c r="R259" s="104">
        <f t="shared" si="6"/>
      </c>
    </row>
    <row r="260" spans="2:18" ht="15">
      <c r="B260" s="113"/>
      <c r="C260" s="122"/>
      <c r="D260" s="110"/>
      <c r="E260" s="92"/>
      <c r="F260" s="94"/>
      <c r="G260" s="94"/>
      <c r="H260" s="43" t="e">
        <f>+VLOOKUP(D260,'草地施肥標準'!$G$2:$H$5,2)</f>
        <v>#N/A</v>
      </c>
      <c r="I260" s="43" t="e">
        <f t="shared" si="0"/>
        <v>#N/A</v>
      </c>
      <c r="J260" s="73" t="e">
        <f t="shared" si="7"/>
        <v>#N/A</v>
      </c>
      <c r="K260" s="73" t="e">
        <f t="shared" si="2"/>
        <v>#N/A</v>
      </c>
      <c r="L260" s="73" t="e">
        <f t="shared" si="3"/>
        <v>#N/A</v>
      </c>
      <c r="M260" s="73" t="e">
        <f t="shared" si="8"/>
        <v>#N/A</v>
      </c>
      <c r="N260" s="77">
        <f>+IF($E260="","",IF(K260&lt;&gt;"",VLOOKUP(K260,'草地施肥標準'!A$11:P$262,16),""))</f>
      </c>
      <c r="O260" s="77">
        <f>+IF($E260="","",IF(L260&lt;&gt;"",VLOOKUP(L260,'畑作施肥標準'!A$11:AB$430,M260),""))</f>
      </c>
      <c r="P260" s="77"/>
      <c r="Q260" s="78">
        <f t="shared" si="5"/>
      </c>
      <c r="R260" s="104">
        <f t="shared" si="6"/>
      </c>
    </row>
    <row r="261" spans="2:18" ht="15">
      <c r="B261" s="113"/>
      <c r="C261" s="122"/>
      <c r="D261" s="110"/>
      <c r="E261" s="92"/>
      <c r="F261" s="94"/>
      <c r="G261" s="94"/>
      <c r="H261" s="43" t="e">
        <f>+VLOOKUP(D261,'草地施肥標準'!$G$2:$H$5,2)</f>
        <v>#N/A</v>
      </c>
      <c r="I261" s="43" t="e">
        <f t="shared" si="0"/>
        <v>#N/A</v>
      </c>
      <c r="J261" s="73" t="e">
        <f t="shared" si="7"/>
        <v>#N/A</v>
      </c>
      <c r="K261" s="73" t="e">
        <f t="shared" si="2"/>
        <v>#N/A</v>
      </c>
      <c r="L261" s="73" t="e">
        <f t="shared" si="3"/>
        <v>#N/A</v>
      </c>
      <c r="M261" s="73" t="e">
        <f t="shared" si="8"/>
        <v>#N/A</v>
      </c>
      <c r="N261" s="77">
        <f>+IF($E261="","",IF(K261&lt;&gt;"",VLOOKUP(K261,'草地施肥標準'!A$11:P$262,16),""))</f>
      </c>
      <c r="O261" s="77">
        <f>+IF($E261="","",IF(L261&lt;&gt;"",VLOOKUP(L261,'畑作施肥標準'!A$11:AB$430,M261),""))</f>
      </c>
      <c r="P261" s="77"/>
      <c r="Q261" s="78">
        <f t="shared" si="5"/>
      </c>
      <c r="R261" s="104">
        <f t="shared" si="6"/>
      </c>
    </row>
    <row r="262" spans="2:18" ht="15">
      <c r="B262" s="113"/>
      <c r="C262" s="122"/>
      <c r="D262" s="110"/>
      <c r="E262" s="92"/>
      <c r="F262" s="94"/>
      <c r="G262" s="94"/>
      <c r="H262" s="43" t="e">
        <f>+VLOOKUP(D262,'草地施肥標準'!$G$2:$H$5,2)</f>
        <v>#N/A</v>
      </c>
      <c r="I262" s="43" t="e">
        <f t="shared" si="0"/>
        <v>#N/A</v>
      </c>
      <c r="J262" s="73" t="e">
        <f t="shared" si="7"/>
        <v>#N/A</v>
      </c>
      <c r="K262" s="73" t="e">
        <f t="shared" si="2"/>
        <v>#N/A</v>
      </c>
      <c r="L262" s="73" t="e">
        <f t="shared" si="3"/>
        <v>#N/A</v>
      </c>
      <c r="M262" s="73" t="e">
        <f t="shared" si="8"/>
        <v>#N/A</v>
      </c>
      <c r="N262" s="77">
        <f>+IF($E262="","",IF(K262&lt;&gt;"",VLOOKUP(K262,'草地施肥標準'!A$11:P$262,16),""))</f>
      </c>
      <c r="O262" s="77">
        <f>+IF($E262="","",IF(L262&lt;&gt;"",VLOOKUP(L262,'畑作施肥標準'!A$11:AB$430,M262),""))</f>
      </c>
      <c r="P262" s="77"/>
      <c r="Q262" s="78">
        <f t="shared" si="5"/>
      </c>
      <c r="R262" s="104">
        <f t="shared" si="6"/>
      </c>
    </row>
    <row r="263" spans="2:18" ht="15">
      <c r="B263" s="113"/>
      <c r="C263" s="122"/>
      <c r="D263" s="110"/>
      <c r="E263" s="92"/>
      <c r="F263" s="94"/>
      <c r="G263" s="94"/>
      <c r="H263" s="43" t="e">
        <f>+VLOOKUP(D263,'草地施肥標準'!$G$2:$H$5,2)</f>
        <v>#N/A</v>
      </c>
      <c r="I263" s="43" t="e">
        <f t="shared" si="0"/>
        <v>#N/A</v>
      </c>
      <c r="J263" s="73" t="e">
        <f t="shared" si="7"/>
        <v>#N/A</v>
      </c>
      <c r="K263" s="73" t="e">
        <f t="shared" si="2"/>
        <v>#N/A</v>
      </c>
      <c r="L263" s="73" t="e">
        <f t="shared" si="3"/>
        <v>#N/A</v>
      </c>
      <c r="M263" s="73" t="e">
        <f t="shared" si="8"/>
        <v>#N/A</v>
      </c>
      <c r="N263" s="77">
        <f>+IF($E263="","",IF(K263&lt;&gt;"",VLOOKUP(K263,'草地施肥標準'!A$11:P$262,16),""))</f>
      </c>
      <c r="O263" s="77">
        <f>+IF($E263="","",IF(L263&lt;&gt;"",VLOOKUP(L263,'畑作施肥標準'!A$11:AB$430,M263),""))</f>
      </c>
      <c r="P263" s="77"/>
      <c r="Q263" s="78">
        <f t="shared" si="5"/>
      </c>
      <c r="R263" s="104">
        <f t="shared" si="6"/>
      </c>
    </row>
    <row r="264" spans="2:18" ht="15">
      <c r="B264" s="113"/>
      <c r="C264" s="122"/>
      <c r="D264" s="110"/>
      <c r="E264" s="92"/>
      <c r="F264" s="94"/>
      <c r="G264" s="94"/>
      <c r="H264" s="43" t="e">
        <f>+VLOOKUP(D264,'草地施肥標準'!$G$2:$H$5,2)</f>
        <v>#N/A</v>
      </c>
      <c r="I264" s="43" t="e">
        <f t="shared" si="0"/>
        <v>#N/A</v>
      </c>
      <c r="J264" s="73" t="e">
        <f t="shared" si="7"/>
        <v>#N/A</v>
      </c>
      <c r="K264" s="73" t="e">
        <f t="shared" si="2"/>
        <v>#N/A</v>
      </c>
      <c r="L264" s="73" t="e">
        <f t="shared" si="3"/>
        <v>#N/A</v>
      </c>
      <c r="M264" s="73" t="e">
        <f t="shared" si="8"/>
        <v>#N/A</v>
      </c>
      <c r="N264" s="77">
        <f>+IF($E264="","",IF(K264&lt;&gt;"",VLOOKUP(K264,'草地施肥標準'!A$11:P$262,16),""))</f>
      </c>
      <c r="O264" s="77">
        <f>+IF($E264="","",IF(L264&lt;&gt;"",VLOOKUP(L264,'畑作施肥標準'!A$11:AB$430,M264),""))</f>
      </c>
      <c r="P264" s="77"/>
      <c r="Q264" s="78">
        <f t="shared" si="5"/>
      </c>
      <c r="R264" s="104">
        <f t="shared" si="6"/>
      </c>
    </row>
    <row r="265" spans="2:18" ht="15">
      <c r="B265" s="113"/>
      <c r="C265" s="122"/>
      <c r="D265" s="110"/>
      <c r="E265" s="92"/>
      <c r="F265" s="94"/>
      <c r="G265" s="94"/>
      <c r="H265" s="43" t="e">
        <f>+VLOOKUP(D265,'草地施肥標準'!$G$2:$H$5,2)</f>
        <v>#N/A</v>
      </c>
      <c r="I265" s="43" t="e">
        <f t="shared" si="0"/>
        <v>#N/A</v>
      </c>
      <c r="J265" s="73" t="e">
        <f t="shared" si="7"/>
        <v>#N/A</v>
      </c>
      <c r="K265" s="73" t="e">
        <f t="shared" si="2"/>
        <v>#N/A</v>
      </c>
      <c r="L265" s="73" t="e">
        <f t="shared" si="3"/>
        <v>#N/A</v>
      </c>
      <c r="M265" s="73" t="e">
        <f t="shared" si="8"/>
        <v>#N/A</v>
      </c>
      <c r="N265" s="77">
        <f>+IF($E265="","",IF(K265&lt;&gt;"",VLOOKUP(K265,'草地施肥標準'!A$11:P$262,16),""))</f>
      </c>
      <c r="O265" s="77">
        <f>+IF($E265="","",IF(L265&lt;&gt;"",VLOOKUP(L265,'畑作施肥標準'!A$11:AB$430,M265),""))</f>
      </c>
      <c r="P265" s="77"/>
      <c r="Q265" s="78">
        <f t="shared" si="5"/>
      </c>
      <c r="R265" s="104">
        <f t="shared" si="6"/>
      </c>
    </row>
    <row r="266" spans="2:18" ht="15">
      <c r="B266" s="113"/>
      <c r="C266" s="122"/>
      <c r="D266" s="110"/>
      <c r="E266" s="92"/>
      <c r="F266" s="94"/>
      <c r="G266" s="94"/>
      <c r="H266" s="43" t="e">
        <f>+VLOOKUP(D266,'草地施肥標準'!$G$2:$H$5,2)</f>
        <v>#N/A</v>
      </c>
      <c r="I266" s="43" t="e">
        <f t="shared" si="0"/>
        <v>#N/A</v>
      </c>
      <c r="J266" s="73" t="e">
        <f t="shared" si="7"/>
        <v>#N/A</v>
      </c>
      <c r="K266" s="73" t="e">
        <f t="shared" si="2"/>
        <v>#N/A</v>
      </c>
      <c r="L266" s="73" t="e">
        <f t="shared" si="3"/>
        <v>#N/A</v>
      </c>
      <c r="M266" s="73" t="e">
        <f t="shared" si="8"/>
        <v>#N/A</v>
      </c>
      <c r="N266" s="77">
        <f>+IF($E266="","",IF(K266&lt;&gt;"",VLOOKUP(K266,'草地施肥標準'!A$11:P$262,16),""))</f>
      </c>
      <c r="O266" s="77">
        <f>+IF($E266="","",IF(L266&lt;&gt;"",VLOOKUP(L266,'畑作施肥標準'!A$11:AB$430,M266),""))</f>
      </c>
      <c r="P266" s="77"/>
      <c r="Q266" s="78">
        <f t="shared" si="5"/>
      </c>
      <c r="R266" s="104">
        <f t="shared" si="6"/>
      </c>
    </row>
    <row r="267" spans="2:18" ht="15">
      <c r="B267" s="113"/>
      <c r="C267" s="122"/>
      <c r="D267" s="110"/>
      <c r="E267" s="92"/>
      <c r="F267" s="94"/>
      <c r="G267" s="94"/>
      <c r="H267" s="43" t="e">
        <f>+VLOOKUP(D267,'草地施肥標準'!$G$2:$H$5,2)</f>
        <v>#N/A</v>
      </c>
      <c r="I267" s="43" t="e">
        <f t="shared" si="0"/>
        <v>#N/A</v>
      </c>
      <c r="J267" s="73" t="e">
        <f t="shared" si="7"/>
        <v>#N/A</v>
      </c>
      <c r="K267" s="73" t="e">
        <f t="shared" si="2"/>
        <v>#N/A</v>
      </c>
      <c r="L267" s="73" t="e">
        <f t="shared" si="3"/>
        <v>#N/A</v>
      </c>
      <c r="M267" s="73" t="e">
        <f t="shared" si="8"/>
        <v>#N/A</v>
      </c>
      <c r="N267" s="77">
        <f>+IF($E267="","",IF(K267&lt;&gt;"",VLOOKUP(K267,'草地施肥標準'!A$11:P$262,16),""))</f>
      </c>
      <c r="O267" s="77">
        <f>+IF($E267="","",IF(L267&lt;&gt;"",VLOOKUP(L267,'畑作施肥標準'!A$11:AB$430,M267),""))</f>
      </c>
      <c r="P267" s="77"/>
      <c r="Q267" s="78">
        <f t="shared" si="5"/>
      </c>
      <c r="R267" s="104">
        <f t="shared" si="6"/>
      </c>
    </row>
    <row r="268" spans="2:18" ht="15">
      <c r="B268" s="113"/>
      <c r="C268" s="122"/>
      <c r="D268" s="110"/>
      <c r="E268" s="92"/>
      <c r="F268" s="94"/>
      <c r="G268" s="94"/>
      <c r="H268" s="43" t="e">
        <f>+VLOOKUP(D268,'草地施肥標準'!$G$2:$H$5,2)</f>
        <v>#N/A</v>
      </c>
      <c r="I268" s="43" t="e">
        <f t="shared" si="0"/>
        <v>#N/A</v>
      </c>
      <c r="J268" s="73" t="e">
        <f t="shared" si="7"/>
        <v>#N/A</v>
      </c>
      <c r="K268" s="73" t="e">
        <f t="shared" si="2"/>
        <v>#N/A</v>
      </c>
      <c r="L268" s="73" t="e">
        <f t="shared" si="3"/>
        <v>#N/A</v>
      </c>
      <c r="M268" s="73" t="e">
        <f t="shared" si="8"/>
        <v>#N/A</v>
      </c>
      <c r="N268" s="77">
        <f>+IF($E268="","",IF(K268&lt;&gt;"",VLOOKUP(K268,'草地施肥標準'!A$11:P$262,16),""))</f>
      </c>
      <c r="O268" s="77">
        <f>+IF($E268="","",IF(L268&lt;&gt;"",VLOOKUP(L268,'畑作施肥標準'!A$11:AB$430,M268),""))</f>
      </c>
      <c r="P268" s="77"/>
      <c r="Q268" s="78">
        <f t="shared" si="5"/>
      </c>
      <c r="R268" s="104">
        <f t="shared" si="6"/>
      </c>
    </row>
    <row r="269" spans="2:18" ht="15">
      <c r="B269" s="113"/>
      <c r="C269" s="122"/>
      <c r="D269" s="110"/>
      <c r="E269" s="92"/>
      <c r="F269" s="94"/>
      <c r="G269" s="94"/>
      <c r="H269" s="43" t="e">
        <f>+VLOOKUP(D269,'草地施肥標準'!$G$2:$H$5,2)</f>
        <v>#N/A</v>
      </c>
      <c r="I269" s="43" t="e">
        <f t="shared" si="0"/>
        <v>#N/A</v>
      </c>
      <c r="J269" s="73" t="e">
        <f t="shared" si="7"/>
        <v>#N/A</v>
      </c>
      <c r="K269" s="73" t="e">
        <f t="shared" si="2"/>
        <v>#N/A</v>
      </c>
      <c r="L269" s="73" t="e">
        <f t="shared" si="3"/>
        <v>#N/A</v>
      </c>
      <c r="M269" s="73" t="e">
        <f t="shared" si="8"/>
        <v>#N/A</v>
      </c>
      <c r="N269" s="77">
        <f>+IF($E269="","",IF(K269&lt;&gt;"",VLOOKUP(K269,'草地施肥標準'!A$11:P$262,16),""))</f>
      </c>
      <c r="O269" s="77">
        <f>+IF($E269="","",IF(L269&lt;&gt;"",VLOOKUP(L269,'畑作施肥標準'!A$11:AB$430,M269),""))</f>
      </c>
      <c r="P269" s="77"/>
      <c r="Q269" s="78">
        <f t="shared" si="5"/>
      </c>
      <c r="R269" s="104">
        <f t="shared" si="6"/>
      </c>
    </row>
    <row r="270" spans="2:18" ht="15">
      <c r="B270" s="113"/>
      <c r="C270" s="122"/>
      <c r="D270" s="110"/>
      <c r="E270" s="92"/>
      <c r="F270" s="94"/>
      <c r="G270" s="94"/>
      <c r="H270" s="43" t="e">
        <f>+VLOOKUP(D270,'草地施肥標準'!$G$2:$H$5,2)</f>
        <v>#N/A</v>
      </c>
      <c r="I270" s="43" t="e">
        <f t="shared" si="0"/>
        <v>#N/A</v>
      </c>
      <c r="J270" s="73" t="e">
        <f t="shared" si="7"/>
        <v>#N/A</v>
      </c>
      <c r="K270" s="73" t="e">
        <f t="shared" si="2"/>
        <v>#N/A</v>
      </c>
      <c r="L270" s="73" t="e">
        <f t="shared" si="3"/>
        <v>#N/A</v>
      </c>
      <c r="M270" s="73" t="e">
        <f t="shared" si="8"/>
        <v>#N/A</v>
      </c>
      <c r="N270" s="77">
        <f>+IF($E270="","",IF(K270&lt;&gt;"",VLOOKUP(K270,'草地施肥標準'!A$11:P$262,16),""))</f>
      </c>
      <c r="O270" s="77">
        <f>+IF($E270="","",IF(L270&lt;&gt;"",VLOOKUP(L270,'畑作施肥標準'!A$11:AB$430,M270),""))</f>
      </c>
      <c r="P270" s="77"/>
      <c r="Q270" s="78">
        <f t="shared" si="5"/>
      </c>
      <c r="R270" s="104">
        <f t="shared" si="6"/>
      </c>
    </row>
    <row r="271" spans="2:18" ht="15">
      <c r="B271" s="113"/>
      <c r="C271" s="122"/>
      <c r="D271" s="110"/>
      <c r="E271" s="92"/>
      <c r="F271" s="94"/>
      <c r="G271" s="94"/>
      <c r="H271" s="43" t="e">
        <f>+VLOOKUP(D271,'草地施肥標準'!$G$2:$H$5,2)</f>
        <v>#N/A</v>
      </c>
      <c r="I271" s="43" t="e">
        <f t="shared" si="0"/>
        <v>#N/A</v>
      </c>
      <c r="J271" s="73" t="e">
        <f t="shared" si="7"/>
        <v>#N/A</v>
      </c>
      <c r="K271" s="73" t="e">
        <f t="shared" si="2"/>
        <v>#N/A</v>
      </c>
      <c r="L271" s="73" t="e">
        <f t="shared" si="3"/>
        <v>#N/A</v>
      </c>
      <c r="M271" s="73" t="e">
        <f t="shared" si="8"/>
        <v>#N/A</v>
      </c>
      <c r="N271" s="77">
        <f>+IF($E271="","",IF(K271&lt;&gt;"",VLOOKUP(K271,'草地施肥標準'!A$11:P$262,16),""))</f>
      </c>
      <c r="O271" s="77">
        <f>+IF($E271="","",IF(L271&lt;&gt;"",VLOOKUP(L271,'畑作施肥標準'!A$11:AB$430,M271),""))</f>
      </c>
      <c r="P271" s="77"/>
      <c r="Q271" s="78">
        <f t="shared" si="5"/>
      </c>
      <c r="R271" s="104">
        <f t="shared" si="6"/>
      </c>
    </row>
    <row r="272" spans="2:18" ht="15">
      <c r="B272" s="113"/>
      <c r="C272" s="122"/>
      <c r="D272" s="110"/>
      <c r="E272" s="92"/>
      <c r="F272" s="94"/>
      <c r="G272" s="94"/>
      <c r="H272" s="43" t="e">
        <f>+VLOOKUP(D272,'草地施肥標準'!$G$2:$H$5,2)</f>
        <v>#N/A</v>
      </c>
      <c r="I272" s="43" t="e">
        <f t="shared" si="0"/>
        <v>#N/A</v>
      </c>
      <c r="J272" s="73" t="e">
        <f t="shared" si="7"/>
        <v>#N/A</v>
      </c>
      <c r="K272" s="73" t="e">
        <f t="shared" si="2"/>
        <v>#N/A</v>
      </c>
      <c r="L272" s="73" t="e">
        <f t="shared" si="3"/>
        <v>#N/A</v>
      </c>
      <c r="M272" s="73" t="e">
        <f t="shared" si="8"/>
        <v>#N/A</v>
      </c>
      <c r="N272" s="77">
        <f>+IF($E272="","",IF(K272&lt;&gt;"",VLOOKUP(K272,'草地施肥標準'!A$11:P$262,16),""))</f>
      </c>
      <c r="O272" s="77">
        <f>+IF($E272="","",IF(L272&lt;&gt;"",VLOOKUP(L272,'畑作施肥標準'!A$11:AB$430,M272),""))</f>
      </c>
      <c r="P272" s="77"/>
      <c r="Q272" s="78">
        <f t="shared" si="5"/>
      </c>
      <c r="R272" s="104">
        <f t="shared" si="6"/>
      </c>
    </row>
    <row r="273" spans="2:18" ht="15">
      <c r="B273" s="113"/>
      <c r="C273" s="122"/>
      <c r="D273" s="110"/>
      <c r="E273" s="92"/>
      <c r="F273" s="94"/>
      <c r="G273" s="94"/>
      <c r="H273" s="43" t="e">
        <f>+VLOOKUP(D273,'草地施肥標準'!$G$2:$H$5,2)</f>
        <v>#N/A</v>
      </c>
      <c r="I273" s="43" t="e">
        <f t="shared" si="0"/>
        <v>#N/A</v>
      </c>
      <c r="J273" s="73" t="e">
        <f t="shared" si="7"/>
        <v>#N/A</v>
      </c>
      <c r="K273" s="73" t="e">
        <f t="shared" si="2"/>
        <v>#N/A</v>
      </c>
      <c r="L273" s="73" t="e">
        <f t="shared" si="3"/>
        <v>#N/A</v>
      </c>
      <c r="M273" s="73" t="e">
        <f t="shared" si="8"/>
        <v>#N/A</v>
      </c>
      <c r="N273" s="77">
        <f>+IF($E273="","",IF(K273&lt;&gt;"",VLOOKUP(K273,'草地施肥標準'!A$11:P$262,16),""))</f>
      </c>
      <c r="O273" s="77">
        <f>+IF($E273="","",IF(L273&lt;&gt;"",VLOOKUP(L273,'畑作施肥標準'!A$11:AB$430,M273),""))</f>
      </c>
      <c r="P273" s="77"/>
      <c r="Q273" s="78">
        <f t="shared" si="5"/>
      </c>
      <c r="R273" s="104">
        <f t="shared" si="6"/>
      </c>
    </row>
    <row r="274" spans="2:18" ht="15">
      <c r="B274" s="113"/>
      <c r="C274" s="122"/>
      <c r="D274" s="110"/>
      <c r="E274" s="92"/>
      <c r="F274" s="94"/>
      <c r="G274" s="94"/>
      <c r="H274" s="43" t="e">
        <f>+VLOOKUP(D274,'草地施肥標準'!$G$2:$H$5,2)</f>
        <v>#N/A</v>
      </c>
      <c r="I274" s="43" t="e">
        <f t="shared" si="0"/>
        <v>#N/A</v>
      </c>
      <c r="J274" s="73" t="e">
        <f t="shared" si="7"/>
        <v>#N/A</v>
      </c>
      <c r="K274" s="73" t="e">
        <f t="shared" si="2"/>
        <v>#N/A</v>
      </c>
      <c r="L274" s="73" t="e">
        <f t="shared" si="3"/>
        <v>#N/A</v>
      </c>
      <c r="M274" s="73" t="e">
        <f t="shared" si="8"/>
        <v>#N/A</v>
      </c>
      <c r="N274" s="77">
        <f>+IF($E274="","",IF(K274&lt;&gt;"",VLOOKUP(K274,'草地施肥標準'!A$11:P$262,16),""))</f>
      </c>
      <c r="O274" s="77">
        <f>+IF($E274="","",IF(L274&lt;&gt;"",VLOOKUP(L274,'畑作施肥標準'!A$11:AB$430,M274),""))</f>
      </c>
      <c r="P274" s="77"/>
      <c r="Q274" s="78">
        <f t="shared" si="5"/>
      </c>
      <c r="R274" s="104">
        <f t="shared" si="6"/>
      </c>
    </row>
    <row r="275" spans="2:18" ht="15">
      <c r="B275" s="113"/>
      <c r="C275" s="122"/>
      <c r="D275" s="110"/>
      <c r="E275" s="92"/>
      <c r="F275" s="94"/>
      <c r="G275" s="94"/>
      <c r="H275" s="43" t="e">
        <f>+VLOOKUP(D275,'草地施肥標準'!$G$2:$H$5,2)</f>
        <v>#N/A</v>
      </c>
      <c r="I275" s="43" t="e">
        <f t="shared" si="0"/>
        <v>#N/A</v>
      </c>
      <c r="J275" s="73" t="e">
        <f t="shared" si="7"/>
        <v>#N/A</v>
      </c>
      <c r="K275" s="73" t="e">
        <f t="shared" si="2"/>
        <v>#N/A</v>
      </c>
      <c r="L275" s="73" t="e">
        <f t="shared" si="3"/>
        <v>#N/A</v>
      </c>
      <c r="M275" s="73" t="e">
        <f t="shared" si="8"/>
        <v>#N/A</v>
      </c>
      <c r="N275" s="77">
        <f>+IF($E275="","",IF(K275&lt;&gt;"",VLOOKUP(K275,'草地施肥標準'!A$11:P$262,16),""))</f>
      </c>
      <c r="O275" s="77">
        <f>+IF($E275="","",IF(L275&lt;&gt;"",VLOOKUP(L275,'畑作施肥標準'!A$11:AB$430,M275),""))</f>
      </c>
      <c r="P275" s="77"/>
      <c r="Q275" s="78">
        <f t="shared" si="5"/>
      </c>
      <c r="R275" s="104">
        <f t="shared" si="6"/>
      </c>
    </row>
    <row r="276" spans="2:18" ht="15">
      <c r="B276" s="113"/>
      <c r="C276" s="122"/>
      <c r="D276" s="110"/>
      <c r="E276" s="92"/>
      <c r="F276" s="94"/>
      <c r="G276" s="94"/>
      <c r="H276" s="43" t="e">
        <f>+VLOOKUP(D276,'草地施肥標準'!$G$2:$H$5,2)</f>
        <v>#N/A</v>
      </c>
      <c r="I276" s="43" t="e">
        <f t="shared" si="0"/>
        <v>#N/A</v>
      </c>
      <c r="J276" s="73" t="e">
        <f t="shared" si="7"/>
        <v>#N/A</v>
      </c>
      <c r="K276" s="73" t="e">
        <f t="shared" si="2"/>
        <v>#N/A</v>
      </c>
      <c r="L276" s="73" t="e">
        <f t="shared" si="3"/>
        <v>#N/A</v>
      </c>
      <c r="M276" s="73" t="e">
        <f t="shared" si="8"/>
        <v>#N/A</v>
      </c>
      <c r="N276" s="77">
        <f>+IF($E276="","",IF(K276&lt;&gt;"",VLOOKUP(K276,'草地施肥標準'!A$11:P$262,16),""))</f>
      </c>
      <c r="O276" s="77">
        <f>+IF($E276="","",IF(L276&lt;&gt;"",VLOOKUP(L276,'畑作施肥標準'!A$11:AB$430,M276),""))</f>
      </c>
      <c r="P276" s="77"/>
      <c r="Q276" s="78">
        <f t="shared" si="5"/>
      </c>
      <c r="R276" s="104">
        <f t="shared" si="6"/>
      </c>
    </row>
    <row r="277" spans="2:18" ht="15">
      <c r="B277" s="113"/>
      <c r="C277" s="122"/>
      <c r="D277" s="110"/>
      <c r="E277" s="92"/>
      <c r="F277" s="94"/>
      <c r="G277" s="94"/>
      <c r="H277" s="43" t="e">
        <f>+VLOOKUP(D277,'草地施肥標準'!$G$2:$H$5,2)</f>
        <v>#N/A</v>
      </c>
      <c r="I277" s="43" t="e">
        <f t="shared" si="0"/>
        <v>#N/A</v>
      </c>
      <c r="J277" s="73" t="e">
        <f t="shared" si="7"/>
        <v>#N/A</v>
      </c>
      <c r="K277" s="73" t="e">
        <f t="shared" si="2"/>
        <v>#N/A</v>
      </c>
      <c r="L277" s="73" t="e">
        <f t="shared" si="3"/>
        <v>#N/A</v>
      </c>
      <c r="M277" s="73" t="e">
        <f t="shared" si="8"/>
        <v>#N/A</v>
      </c>
      <c r="N277" s="77">
        <f>+IF($E277="","",IF(K277&lt;&gt;"",VLOOKUP(K277,'草地施肥標準'!A$11:P$262,16),""))</f>
      </c>
      <c r="O277" s="77">
        <f>+IF($E277="","",IF(L277&lt;&gt;"",VLOOKUP(L277,'畑作施肥標準'!A$11:AB$430,M277),""))</f>
      </c>
      <c r="P277" s="77"/>
      <c r="Q277" s="78">
        <f t="shared" si="5"/>
      </c>
      <c r="R277" s="104">
        <f t="shared" si="6"/>
      </c>
    </row>
    <row r="278" spans="2:18" ht="15">
      <c r="B278" s="113"/>
      <c r="C278" s="122"/>
      <c r="D278" s="110"/>
      <c r="E278" s="92"/>
      <c r="F278" s="94"/>
      <c r="G278" s="94"/>
      <c r="H278" s="43" t="e">
        <f>+VLOOKUP(D278,'草地施肥標準'!$G$2:$H$5,2)</f>
        <v>#N/A</v>
      </c>
      <c r="I278" s="43" t="e">
        <f t="shared" si="0"/>
        <v>#N/A</v>
      </c>
      <c r="J278" s="73" t="e">
        <f t="shared" si="7"/>
        <v>#N/A</v>
      </c>
      <c r="K278" s="73" t="e">
        <f t="shared" si="2"/>
        <v>#N/A</v>
      </c>
      <c r="L278" s="73" t="e">
        <f t="shared" si="3"/>
        <v>#N/A</v>
      </c>
      <c r="M278" s="73" t="e">
        <f t="shared" si="8"/>
        <v>#N/A</v>
      </c>
      <c r="N278" s="77">
        <f>+IF($E278="","",IF(K278&lt;&gt;"",VLOOKUP(K278,'草地施肥標準'!A$11:P$262,16),""))</f>
      </c>
      <c r="O278" s="77">
        <f>+IF($E278="","",IF(L278&lt;&gt;"",VLOOKUP(L278,'畑作施肥標準'!A$11:AB$430,M278),""))</f>
      </c>
      <c r="P278" s="77"/>
      <c r="Q278" s="78">
        <f t="shared" si="5"/>
      </c>
      <c r="R278" s="104">
        <f t="shared" si="6"/>
      </c>
    </row>
    <row r="279" spans="2:18" ht="15">
      <c r="B279" s="113"/>
      <c r="C279" s="122"/>
      <c r="D279" s="110"/>
      <c r="E279" s="92"/>
      <c r="F279" s="94"/>
      <c r="G279" s="94"/>
      <c r="H279" s="43" t="e">
        <f>+VLOOKUP(D279,'草地施肥標準'!$G$2:$H$5,2)</f>
        <v>#N/A</v>
      </c>
      <c r="I279" s="43" t="e">
        <f t="shared" si="0"/>
        <v>#N/A</v>
      </c>
      <c r="J279" s="73" t="e">
        <f t="shared" si="7"/>
        <v>#N/A</v>
      </c>
      <c r="K279" s="73" t="e">
        <f t="shared" si="2"/>
        <v>#N/A</v>
      </c>
      <c r="L279" s="73" t="e">
        <f t="shared" si="3"/>
        <v>#N/A</v>
      </c>
      <c r="M279" s="73" t="e">
        <f t="shared" si="8"/>
        <v>#N/A</v>
      </c>
      <c r="N279" s="77">
        <f>+IF($E279="","",IF(K279&lt;&gt;"",VLOOKUP(K279,'草地施肥標準'!A$11:P$262,16),""))</f>
      </c>
      <c r="O279" s="77">
        <f>+IF($E279="","",IF(L279&lt;&gt;"",VLOOKUP(L279,'畑作施肥標準'!A$11:AB$430,M279),""))</f>
      </c>
      <c r="P279" s="77"/>
      <c r="Q279" s="78">
        <f t="shared" si="5"/>
      </c>
      <c r="R279" s="104">
        <f t="shared" si="6"/>
      </c>
    </row>
    <row r="280" spans="2:18" ht="15">
      <c r="B280" s="113"/>
      <c r="C280" s="122"/>
      <c r="D280" s="110"/>
      <c r="E280" s="92"/>
      <c r="F280" s="94"/>
      <c r="G280" s="94"/>
      <c r="H280" s="43" t="e">
        <f>+VLOOKUP(D280,'草地施肥標準'!$G$2:$H$5,2)</f>
        <v>#N/A</v>
      </c>
      <c r="I280" s="43" t="e">
        <f t="shared" si="0"/>
        <v>#N/A</v>
      </c>
      <c r="J280" s="73" t="e">
        <f t="shared" si="7"/>
        <v>#N/A</v>
      </c>
      <c r="K280" s="73" t="e">
        <f t="shared" si="2"/>
        <v>#N/A</v>
      </c>
      <c r="L280" s="73" t="e">
        <f t="shared" si="3"/>
        <v>#N/A</v>
      </c>
      <c r="M280" s="73" t="e">
        <f t="shared" si="8"/>
        <v>#N/A</v>
      </c>
      <c r="N280" s="77">
        <f>+IF($E280="","",IF(K280&lt;&gt;"",VLOOKUP(K280,'草地施肥標準'!A$11:P$262,16),""))</f>
      </c>
      <c r="O280" s="77">
        <f>+IF($E280="","",IF(L280&lt;&gt;"",VLOOKUP(L280,'畑作施肥標準'!A$11:AB$430,M280),""))</f>
      </c>
      <c r="P280" s="77"/>
      <c r="Q280" s="78">
        <f t="shared" si="5"/>
      </c>
      <c r="R280" s="104">
        <f t="shared" si="6"/>
      </c>
    </row>
    <row r="281" spans="2:18" ht="15">
      <c r="B281" s="113"/>
      <c r="C281" s="122"/>
      <c r="D281" s="110"/>
      <c r="E281" s="92"/>
      <c r="F281" s="94"/>
      <c r="G281" s="94"/>
      <c r="H281" s="43" t="e">
        <f>+VLOOKUP(D281,'草地施肥標準'!$G$2:$H$5,2)</f>
        <v>#N/A</v>
      </c>
      <c r="I281" s="43" t="e">
        <f t="shared" si="0"/>
        <v>#N/A</v>
      </c>
      <c r="J281" s="73" t="e">
        <f t="shared" si="7"/>
        <v>#N/A</v>
      </c>
      <c r="K281" s="73" t="e">
        <f t="shared" si="2"/>
        <v>#N/A</v>
      </c>
      <c r="L281" s="73" t="e">
        <f t="shared" si="3"/>
        <v>#N/A</v>
      </c>
      <c r="M281" s="73" t="e">
        <f t="shared" si="8"/>
        <v>#N/A</v>
      </c>
      <c r="N281" s="77">
        <f>+IF($E281="","",IF(K281&lt;&gt;"",VLOOKUP(K281,'草地施肥標準'!A$11:P$262,16),""))</f>
      </c>
      <c r="O281" s="77">
        <f>+IF($E281="","",IF(L281&lt;&gt;"",VLOOKUP(L281,'畑作施肥標準'!A$11:AB$430,M281),""))</f>
      </c>
      <c r="P281" s="77"/>
      <c r="Q281" s="78">
        <f t="shared" si="5"/>
      </c>
      <c r="R281" s="104">
        <f t="shared" si="6"/>
      </c>
    </row>
    <row r="282" spans="2:18" ht="15">
      <c r="B282" s="113"/>
      <c r="C282" s="122"/>
      <c r="D282" s="110"/>
      <c r="E282" s="92"/>
      <c r="F282" s="94"/>
      <c r="G282" s="94"/>
      <c r="H282" s="43" t="e">
        <f>+VLOOKUP(D282,'草地施肥標準'!$G$2:$H$5,2)</f>
        <v>#N/A</v>
      </c>
      <c r="I282" s="43" t="e">
        <f t="shared" si="0"/>
        <v>#N/A</v>
      </c>
      <c r="J282" s="73" t="e">
        <f t="shared" si="7"/>
        <v>#N/A</v>
      </c>
      <c r="K282" s="73" t="e">
        <f t="shared" si="2"/>
        <v>#N/A</v>
      </c>
      <c r="L282" s="73" t="e">
        <f t="shared" si="3"/>
        <v>#N/A</v>
      </c>
      <c r="M282" s="73" t="e">
        <f t="shared" si="8"/>
        <v>#N/A</v>
      </c>
      <c r="N282" s="77">
        <f>+IF($E282="","",IF(K282&lt;&gt;"",VLOOKUP(K282,'草地施肥標準'!A$11:P$262,16),""))</f>
      </c>
      <c r="O282" s="77">
        <f>+IF($E282="","",IF(L282&lt;&gt;"",VLOOKUP(L282,'畑作施肥標準'!A$11:AB$430,M282),""))</f>
      </c>
      <c r="P282" s="77"/>
      <c r="Q282" s="78">
        <f t="shared" si="5"/>
      </c>
      <c r="R282" s="104">
        <f t="shared" si="6"/>
      </c>
    </row>
    <row r="283" spans="2:18" ht="15">
      <c r="B283" s="113"/>
      <c r="C283" s="122"/>
      <c r="D283" s="110"/>
      <c r="E283" s="92"/>
      <c r="F283" s="94"/>
      <c r="G283" s="94"/>
      <c r="H283" s="43" t="e">
        <f>+VLOOKUP(D283,'草地施肥標準'!$G$2:$H$5,2)</f>
        <v>#N/A</v>
      </c>
      <c r="I283" s="43" t="e">
        <f t="shared" si="0"/>
        <v>#N/A</v>
      </c>
      <c r="J283" s="73" t="e">
        <f t="shared" si="7"/>
        <v>#N/A</v>
      </c>
      <c r="K283" s="73" t="e">
        <f t="shared" si="2"/>
        <v>#N/A</v>
      </c>
      <c r="L283" s="73" t="e">
        <f t="shared" si="3"/>
        <v>#N/A</v>
      </c>
      <c r="M283" s="73" t="e">
        <f t="shared" si="8"/>
        <v>#N/A</v>
      </c>
      <c r="N283" s="77">
        <f>+IF($E283="","",IF(K283&lt;&gt;"",VLOOKUP(K283,'草地施肥標準'!A$11:P$262,16),""))</f>
      </c>
      <c r="O283" s="77">
        <f>+IF($E283="","",IF(L283&lt;&gt;"",VLOOKUP(L283,'畑作施肥標準'!A$11:AB$430,M283),""))</f>
      </c>
      <c r="P283" s="77"/>
      <c r="Q283" s="78">
        <f t="shared" si="5"/>
      </c>
      <c r="R283" s="104">
        <f t="shared" si="6"/>
      </c>
    </row>
    <row r="284" spans="2:18" ht="15">
      <c r="B284" s="113"/>
      <c r="C284" s="122"/>
      <c r="D284" s="110"/>
      <c r="E284" s="92"/>
      <c r="F284" s="94"/>
      <c r="G284" s="94"/>
      <c r="H284" s="43" t="e">
        <f>+VLOOKUP(D284,'草地施肥標準'!$G$2:$H$5,2)</f>
        <v>#N/A</v>
      </c>
      <c r="I284" s="43" t="e">
        <f t="shared" si="0"/>
        <v>#N/A</v>
      </c>
      <c r="J284" s="73" t="e">
        <f t="shared" si="7"/>
        <v>#N/A</v>
      </c>
      <c r="K284" s="73" t="e">
        <f t="shared" si="2"/>
        <v>#N/A</v>
      </c>
      <c r="L284" s="73" t="e">
        <f t="shared" si="3"/>
        <v>#N/A</v>
      </c>
      <c r="M284" s="73" t="e">
        <f t="shared" si="8"/>
        <v>#N/A</v>
      </c>
      <c r="N284" s="77">
        <f>+IF($E284="","",IF(K284&lt;&gt;"",VLOOKUP(K284,'草地施肥標準'!A$11:P$262,16),""))</f>
      </c>
      <c r="O284" s="77">
        <f>+IF($E284="","",IF(L284&lt;&gt;"",VLOOKUP(L284,'畑作施肥標準'!A$11:AB$430,M284),""))</f>
      </c>
      <c r="P284" s="77"/>
      <c r="Q284" s="78">
        <f t="shared" si="5"/>
      </c>
      <c r="R284" s="104">
        <f t="shared" si="6"/>
      </c>
    </row>
    <row r="285" spans="2:18" ht="15">
      <c r="B285" s="113"/>
      <c r="C285" s="122"/>
      <c r="D285" s="110"/>
      <c r="E285" s="92"/>
      <c r="F285" s="94"/>
      <c r="G285" s="94"/>
      <c r="H285" s="43" t="e">
        <f>+VLOOKUP(D285,'草地施肥標準'!$G$2:$H$5,2)</f>
        <v>#N/A</v>
      </c>
      <c r="I285" s="43" t="e">
        <f t="shared" si="0"/>
        <v>#N/A</v>
      </c>
      <c r="J285" s="73" t="e">
        <f t="shared" si="7"/>
        <v>#N/A</v>
      </c>
      <c r="K285" s="73" t="e">
        <f t="shared" si="2"/>
        <v>#N/A</v>
      </c>
      <c r="L285" s="73" t="e">
        <f t="shared" si="3"/>
        <v>#N/A</v>
      </c>
      <c r="M285" s="73" t="e">
        <f t="shared" si="8"/>
        <v>#N/A</v>
      </c>
      <c r="N285" s="77">
        <f>+IF($E285="","",IF(K285&lt;&gt;"",VLOOKUP(K285,'草地施肥標準'!A$11:P$262,16),""))</f>
      </c>
      <c r="O285" s="77">
        <f>+IF($E285="","",IF(L285&lt;&gt;"",VLOOKUP(L285,'畑作施肥標準'!A$11:AB$430,M285),""))</f>
      </c>
      <c r="P285" s="77"/>
      <c r="Q285" s="78">
        <f t="shared" si="5"/>
      </c>
      <c r="R285" s="104">
        <f t="shared" si="6"/>
      </c>
    </row>
    <row r="286" spans="2:18" ht="15">
      <c r="B286" s="113"/>
      <c r="C286" s="122"/>
      <c r="D286" s="110"/>
      <c r="E286" s="92"/>
      <c r="F286" s="94"/>
      <c r="G286" s="94"/>
      <c r="H286" s="43" t="e">
        <f>+VLOOKUP(D286,'草地施肥標準'!$G$2:$H$5,2)</f>
        <v>#N/A</v>
      </c>
      <c r="I286" s="43" t="e">
        <f t="shared" si="0"/>
        <v>#N/A</v>
      </c>
      <c r="J286" s="73" t="e">
        <f t="shared" si="7"/>
        <v>#N/A</v>
      </c>
      <c r="K286" s="73" t="e">
        <f t="shared" si="2"/>
        <v>#N/A</v>
      </c>
      <c r="L286" s="73" t="e">
        <f t="shared" si="3"/>
        <v>#N/A</v>
      </c>
      <c r="M286" s="73" t="e">
        <f t="shared" si="8"/>
        <v>#N/A</v>
      </c>
      <c r="N286" s="77">
        <f>+IF($E286="","",IF(K286&lt;&gt;"",VLOOKUP(K286,'草地施肥標準'!A$11:P$262,16),""))</f>
      </c>
      <c r="O286" s="77">
        <f>+IF($E286="","",IF(L286&lt;&gt;"",VLOOKUP(L286,'畑作施肥標準'!A$11:AB$430,M286),""))</f>
      </c>
      <c r="P286" s="77"/>
      <c r="Q286" s="78">
        <f t="shared" si="5"/>
      </c>
      <c r="R286" s="104">
        <f t="shared" si="6"/>
      </c>
    </row>
    <row r="287" spans="2:18" ht="15">
      <c r="B287" s="113"/>
      <c r="C287" s="122"/>
      <c r="D287" s="110"/>
      <c r="E287" s="92"/>
      <c r="F287" s="94"/>
      <c r="G287" s="94"/>
      <c r="H287" s="43" t="e">
        <f>+VLOOKUP(D287,'草地施肥標準'!$G$2:$H$5,2)</f>
        <v>#N/A</v>
      </c>
      <c r="I287" s="43" t="e">
        <f t="shared" si="0"/>
        <v>#N/A</v>
      </c>
      <c r="J287" s="73" t="e">
        <f t="shared" si="7"/>
        <v>#N/A</v>
      </c>
      <c r="K287" s="73" t="e">
        <f t="shared" si="2"/>
        <v>#N/A</v>
      </c>
      <c r="L287" s="73" t="e">
        <f t="shared" si="3"/>
        <v>#N/A</v>
      </c>
      <c r="M287" s="73" t="e">
        <f t="shared" si="8"/>
        <v>#N/A</v>
      </c>
      <c r="N287" s="77">
        <f>+IF($E287="","",IF(K287&lt;&gt;"",VLOOKUP(K287,'草地施肥標準'!A$11:P$262,16),""))</f>
      </c>
      <c r="O287" s="77">
        <f>+IF($E287="","",IF(L287&lt;&gt;"",VLOOKUP(L287,'畑作施肥標準'!A$11:AB$430,M287),""))</f>
      </c>
      <c r="P287" s="77"/>
      <c r="Q287" s="78">
        <f t="shared" si="5"/>
      </c>
      <c r="R287" s="104">
        <f t="shared" si="6"/>
      </c>
    </row>
    <row r="288" spans="2:18" ht="15">
      <c r="B288" s="113"/>
      <c r="C288" s="122"/>
      <c r="D288" s="110"/>
      <c r="E288" s="92"/>
      <c r="F288" s="94"/>
      <c r="G288" s="94"/>
      <c r="H288" s="43" t="e">
        <f>+VLOOKUP(D288,'草地施肥標準'!$G$2:$H$5,2)</f>
        <v>#N/A</v>
      </c>
      <c r="I288" s="43" t="e">
        <f t="shared" si="0"/>
        <v>#N/A</v>
      </c>
      <c r="J288" s="73" t="e">
        <f t="shared" si="7"/>
        <v>#N/A</v>
      </c>
      <c r="K288" s="73" t="e">
        <f t="shared" si="2"/>
        <v>#N/A</v>
      </c>
      <c r="L288" s="73" t="e">
        <f t="shared" si="3"/>
        <v>#N/A</v>
      </c>
      <c r="M288" s="73" t="e">
        <f t="shared" si="8"/>
        <v>#N/A</v>
      </c>
      <c r="N288" s="77">
        <f>+IF($E288="","",IF(K288&lt;&gt;"",VLOOKUP(K288,'草地施肥標準'!A$11:P$262,16),""))</f>
      </c>
      <c r="O288" s="77">
        <f>+IF($E288="","",IF(L288&lt;&gt;"",VLOOKUP(L288,'畑作施肥標準'!A$11:AB$430,M288),""))</f>
      </c>
      <c r="P288" s="77"/>
      <c r="Q288" s="78">
        <f t="shared" si="5"/>
      </c>
      <c r="R288" s="104">
        <f t="shared" si="6"/>
      </c>
    </row>
    <row r="289" spans="2:18" ht="15">
      <c r="B289" s="113"/>
      <c r="C289" s="122"/>
      <c r="D289" s="110"/>
      <c r="E289" s="92"/>
      <c r="F289" s="94"/>
      <c r="G289" s="94"/>
      <c r="H289" s="43" t="e">
        <f>+VLOOKUP(D289,'草地施肥標準'!$G$2:$H$5,2)</f>
        <v>#N/A</v>
      </c>
      <c r="I289" s="43" t="e">
        <f t="shared" si="0"/>
        <v>#N/A</v>
      </c>
      <c r="J289" s="73" t="e">
        <f t="shared" si="7"/>
        <v>#N/A</v>
      </c>
      <c r="K289" s="73" t="e">
        <f t="shared" si="2"/>
        <v>#N/A</v>
      </c>
      <c r="L289" s="73" t="e">
        <f t="shared" si="3"/>
        <v>#N/A</v>
      </c>
      <c r="M289" s="73" t="e">
        <f t="shared" si="8"/>
        <v>#N/A</v>
      </c>
      <c r="N289" s="77">
        <f>+IF($E289="","",IF(K289&lt;&gt;"",VLOOKUP(K289,'草地施肥標準'!A$11:P$262,16),""))</f>
      </c>
      <c r="O289" s="77">
        <f>+IF($E289="","",IF(L289&lt;&gt;"",VLOOKUP(L289,'畑作施肥標準'!A$11:AB$430,M289),""))</f>
      </c>
      <c r="P289" s="77"/>
      <c r="Q289" s="78">
        <f t="shared" si="5"/>
      </c>
      <c r="R289" s="104">
        <f t="shared" si="6"/>
      </c>
    </row>
    <row r="290" spans="2:18" ht="15">
      <c r="B290" s="113"/>
      <c r="C290" s="122"/>
      <c r="D290" s="110"/>
      <c r="E290" s="92"/>
      <c r="F290" s="94"/>
      <c r="G290" s="94"/>
      <c r="H290" s="43" t="e">
        <f>+VLOOKUP(D290,'草地施肥標準'!$G$2:$H$5,2)</f>
        <v>#N/A</v>
      </c>
      <c r="I290" s="43" t="e">
        <f t="shared" si="0"/>
        <v>#N/A</v>
      </c>
      <c r="J290" s="73" t="e">
        <f t="shared" si="7"/>
        <v>#N/A</v>
      </c>
      <c r="K290" s="73" t="e">
        <f t="shared" si="2"/>
        <v>#N/A</v>
      </c>
      <c r="L290" s="73" t="e">
        <f t="shared" si="3"/>
        <v>#N/A</v>
      </c>
      <c r="M290" s="73" t="e">
        <f t="shared" si="8"/>
        <v>#N/A</v>
      </c>
      <c r="N290" s="77">
        <f>+IF($E290="","",IF(K290&lt;&gt;"",VLOOKUP(K290,'草地施肥標準'!A$11:P$262,16),""))</f>
      </c>
      <c r="O290" s="77">
        <f>+IF($E290="","",IF(L290&lt;&gt;"",VLOOKUP(L290,'畑作施肥標準'!A$11:AB$430,M290),""))</f>
      </c>
      <c r="P290" s="77"/>
      <c r="Q290" s="78">
        <f t="shared" si="5"/>
      </c>
      <c r="R290" s="104">
        <f t="shared" si="6"/>
      </c>
    </row>
    <row r="291" spans="2:18" ht="15">
      <c r="B291" s="113"/>
      <c r="C291" s="122"/>
      <c r="D291" s="110"/>
      <c r="E291" s="92"/>
      <c r="F291" s="94"/>
      <c r="G291" s="94"/>
      <c r="H291" s="43" t="e">
        <f>+VLOOKUP(D291,'草地施肥標準'!$G$2:$H$5,2)</f>
        <v>#N/A</v>
      </c>
      <c r="I291" s="43" t="e">
        <f t="shared" si="0"/>
        <v>#N/A</v>
      </c>
      <c r="J291" s="73" t="e">
        <f t="shared" si="7"/>
        <v>#N/A</v>
      </c>
      <c r="K291" s="73" t="e">
        <f t="shared" si="2"/>
        <v>#N/A</v>
      </c>
      <c r="L291" s="73" t="e">
        <f t="shared" si="3"/>
        <v>#N/A</v>
      </c>
      <c r="M291" s="73" t="e">
        <f t="shared" si="8"/>
        <v>#N/A</v>
      </c>
      <c r="N291" s="77">
        <f>+IF($E291="","",IF(K291&lt;&gt;"",VLOOKUP(K291,'草地施肥標準'!A$11:P$262,16),""))</f>
      </c>
      <c r="O291" s="77">
        <f>+IF($E291="","",IF(L291&lt;&gt;"",VLOOKUP(L291,'畑作施肥標準'!A$11:AB$430,M291),""))</f>
      </c>
      <c r="P291" s="77"/>
      <c r="Q291" s="78">
        <f t="shared" si="5"/>
      </c>
      <c r="R291" s="104">
        <f t="shared" si="6"/>
      </c>
    </row>
    <row r="292" spans="2:18" ht="15">
      <c r="B292" s="113"/>
      <c r="C292" s="122"/>
      <c r="D292" s="110"/>
      <c r="E292" s="92"/>
      <c r="F292" s="94"/>
      <c r="G292" s="94"/>
      <c r="H292" s="43" t="e">
        <f>+VLOOKUP(D292,'草地施肥標準'!$G$2:$H$5,2)</f>
        <v>#N/A</v>
      </c>
      <c r="I292" s="43" t="e">
        <f t="shared" si="0"/>
        <v>#N/A</v>
      </c>
      <c r="J292" s="73" t="e">
        <f t="shared" si="7"/>
        <v>#N/A</v>
      </c>
      <c r="K292" s="73" t="e">
        <f t="shared" si="2"/>
        <v>#N/A</v>
      </c>
      <c r="L292" s="73" t="e">
        <f t="shared" si="3"/>
        <v>#N/A</v>
      </c>
      <c r="M292" s="73" t="e">
        <f t="shared" si="8"/>
        <v>#N/A</v>
      </c>
      <c r="N292" s="77">
        <f>+IF($E292="","",IF(K292&lt;&gt;"",VLOOKUP(K292,'草地施肥標準'!A$11:P$262,16),""))</f>
      </c>
      <c r="O292" s="77">
        <f>+IF($E292="","",IF(L292&lt;&gt;"",VLOOKUP(L292,'畑作施肥標準'!A$11:AB$430,M292),""))</f>
      </c>
      <c r="P292" s="77"/>
      <c r="Q292" s="78">
        <f t="shared" si="5"/>
      </c>
      <c r="R292" s="104">
        <f t="shared" si="6"/>
      </c>
    </row>
    <row r="293" spans="2:18" ht="15">
      <c r="B293" s="113"/>
      <c r="C293" s="122"/>
      <c r="D293" s="110"/>
      <c r="E293" s="92"/>
      <c r="F293" s="94"/>
      <c r="G293" s="94"/>
      <c r="H293" s="43" t="e">
        <f>+VLOOKUP(D293,'草地施肥標準'!$G$2:$H$5,2)</f>
        <v>#N/A</v>
      </c>
      <c r="I293" s="43" t="e">
        <f t="shared" si="0"/>
        <v>#N/A</v>
      </c>
      <c r="J293" s="73" t="e">
        <f t="shared" si="7"/>
        <v>#N/A</v>
      </c>
      <c r="K293" s="73" t="e">
        <f t="shared" si="2"/>
        <v>#N/A</v>
      </c>
      <c r="L293" s="73" t="e">
        <f t="shared" si="3"/>
        <v>#N/A</v>
      </c>
      <c r="M293" s="73" t="e">
        <f t="shared" si="8"/>
        <v>#N/A</v>
      </c>
      <c r="N293" s="77">
        <f>+IF($E293="","",IF(K293&lt;&gt;"",VLOOKUP(K293,'草地施肥標準'!A$11:P$262,16),""))</f>
      </c>
      <c r="O293" s="77">
        <f>+IF($E293="","",IF(L293&lt;&gt;"",VLOOKUP(L293,'畑作施肥標準'!A$11:AB$430,M293),""))</f>
      </c>
      <c r="P293" s="77"/>
      <c r="Q293" s="78">
        <f t="shared" si="5"/>
      </c>
      <c r="R293" s="104">
        <f t="shared" si="6"/>
      </c>
    </row>
    <row r="294" spans="2:18" ht="15">
      <c r="B294" s="113"/>
      <c r="C294" s="122"/>
      <c r="D294" s="110"/>
      <c r="E294" s="92"/>
      <c r="F294" s="94"/>
      <c r="G294" s="94"/>
      <c r="H294" s="43" t="e">
        <f>+VLOOKUP(D294,'草地施肥標準'!$G$2:$H$5,2)</f>
        <v>#N/A</v>
      </c>
      <c r="I294" s="43" t="e">
        <f t="shared" si="0"/>
        <v>#N/A</v>
      </c>
      <c r="J294" s="73" t="e">
        <f t="shared" si="7"/>
        <v>#N/A</v>
      </c>
      <c r="K294" s="73" t="e">
        <f t="shared" si="2"/>
        <v>#N/A</v>
      </c>
      <c r="L294" s="73" t="e">
        <f t="shared" si="3"/>
        <v>#N/A</v>
      </c>
      <c r="M294" s="73" t="e">
        <f t="shared" si="8"/>
        <v>#N/A</v>
      </c>
      <c r="N294" s="77">
        <f>+IF($E294="","",IF(K294&lt;&gt;"",VLOOKUP(K294,'草地施肥標準'!A$11:P$262,16),""))</f>
      </c>
      <c r="O294" s="77">
        <f>+IF($E294="","",IF(L294&lt;&gt;"",VLOOKUP(L294,'畑作施肥標準'!A$11:AB$430,M294),""))</f>
      </c>
      <c r="P294" s="77"/>
      <c r="Q294" s="78">
        <f t="shared" si="5"/>
      </c>
      <c r="R294" s="104">
        <f t="shared" si="6"/>
      </c>
    </row>
    <row r="295" spans="2:18" ht="15">
      <c r="B295" s="113"/>
      <c r="C295" s="122"/>
      <c r="D295" s="110"/>
      <c r="E295" s="92"/>
      <c r="F295" s="94"/>
      <c r="G295" s="94"/>
      <c r="H295" s="43" t="e">
        <f>+VLOOKUP(D295,'草地施肥標準'!$G$2:$H$5,2)</f>
        <v>#N/A</v>
      </c>
      <c r="I295" s="43" t="e">
        <f aca="true" t="shared" si="9" ref="I295:I358">+VLOOKUP(E295,$E$13:$F$21,2)</f>
        <v>#N/A</v>
      </c>
      <c r="J295" s="73" t="e">
        <f t="shared" si="7"/>
        <v>#N/A</v>
      </c>
      <c r="K295" s="73" t="e">
        <f aca="true" t="shared" si="10" ref="K295:K358">+IF(VALUE(I295)&lt;5,I295&amp;$H$225&amp;H295&amp;J295,"")</f>
        <v>#N/A</v>
      </c>
      <c r="L295" s="73" t="e">
        <f aca="true" t="shared" si="11" ref="L295:L358">+IF(VALUE(I295)&gt;=5,I295&amp;H295&amp;$H$227,"")</f>
        <v>#N/A</v>
      </c>
      <c r="M295" s="73" t="e">
        <f t="shared" si="8"/>
        <v>#N/A</v>
      </c>
      <c r="N295" s="77">
        <f>+IF($E295="","",IF(K295&lt;&gt;"",VLOOKUP(K295,'草地施肥標準'!A$11:P$262,16),""))</f>
      </c>
      <c r="O295" s="77">
        <f>+IF($E295="","",IF(L295&lt;&gt;"",VLOOKUP(L295,'畑作施肥標準'!A$11:AB$430,M295),""))</f>
      </c>
      <c r="P295" s="77"/>
      <c r="Q295" s="78">
        <f aca="true" t="shared" si="12" ref="Q295:Q358">+IF($E295="","",IF(N295="",+$C295/O295,+$C295/N295))</f>
      </c>
      <c r="R295" s="104">
        <f aca="true" t="shared" si="13" ref="R295:R358">+IF(AND(E295&lt;&gt;"",F295="",G295="")=TRUE,+$R$7,IF(OR(N295="-",O295="-")=TRUE,+$R$8,""))</f>
      </c>
    </row>
    <row r="296" spans="2:18" ht="15">
      <c r="B296" s="113"/>
      <c r="C296" s="122"/>
      <c r="D296" s="110"/>
      <c r="E296" s="92"/>
      <c r="F296" s="94"/>
      <c r="G296" s="94"/>
      <c r="H296" s="43" t="e">
        <f>+VLOOKUP(D296,'草地施肥標準'!$G$2:$H$5,2)</f>
        <v>#N/A</v>
      </c>
      <c r="I296" s="43" t="e">
        <f t="shared" si="9"/>
        <v>#N/A</v>
      </c>
      <c r="J296" s="73" t="e">
        <f t="shared" si="7"/>
        <v>#N/A</v>
      </c>
      <c r="K296" s="73" t="e">
        <f t="shared" si="10"/>
        <v>#N/A</v>
      </c>
      <c r="L296" s="73" t="e">
        <f t="shared" si="11"/>
        <v>#N/A</v>
      </c>
      <c r="M296" s="73" t="e">
        <f t="shared" si="8"/>
        <v>#N/A</v>
      </c>
      <c r="N296" s="77">
        <f>+IF($E296="","",IF(K296&lt;&gt;"",VLOOKUP(K296,'草地施肥標準'!A$11:P$262,16),""))</f>
      </c>
      <c r="O296" s="77">
        <f>+IF($E296="","",IF(L296&lt;&gt;"",VLOOKUP(L296,'畑作施肥標準'!A$11:AB$430,M296),""))</f>
      </c>
      <c r="P296" s="77"/>
      <c r="Q296" s="78">
        <f t="shared" si="12"/>
      </c>
      <c r="R296" s="104">
        <f t="shared" si="13"/>
      </c>
    </row>
    <row r="297" spans="2:18" ht="15">
      <c r="B297" s="113"/>
      <c r="C297" s="122"/>
      <c r="D297" s="110"/>
      <c r="E297" s="92"/>
      <c r="F297" s="94"/>
      <c r="G297" s="94"/>
      <c r="H297" s="43" t="e">
        <f>+VLOOKUP(D297,'草地施肥標準'!$G$2:$H$5,2)</f>
        <v>#N/A</v>
      </c>
      <c r="I297" s="43" t="e">
        <f t="shared" si="9"/>
        <v>#N/A</v>
      </c>
      <c r="J297" s="73" t="e">
        <f t="shared" si="7"/>
        <v>#N/A</v>
      </c>
      <c r="K297" s="73" t="e">
        <f t="shared" si="10"/>
        <v>#N/A</v>
      </c>
      <c r="L297" s="73" t="e">
        <f t="shared" si="11"/>
        <v>#N/A</v>
      </c>
      <c r="M297" s="73" t="e">
        <f t="shared" si="8"/>
        <v>#N/A</v>
      </c>
      <c r="N297" s="77">
        <f>+IF($E297="","",IF(K297&lt;&gt;"",VLOOKUP(K297,'草地施肥標準'!A$11:P$262,16),""))</f>
      </c>
      <c r="O297" s="77">
        <f>+IF($E297="","",IF(L297&lt;&gt;"",VLOOKUP(L297,'畑作施肥標準'!A$11:AB$430,M297),""))</f>
      </c>
      <c r="P297" s="77"/>
      <c r="Q297" s="78">
        <f t="shared" si="12"/>
      </c>
      <c r="R297" s="104">
        <f t="shared" si="13"/>
      </c>
    </row>
    <row r="298" spans="2:18" ht="15">
      <c r="B298" s="113"/>
      <c r="C298" s="122"/>
      <c r="D298" s="110"/>
      <c r="E298" s="92"/>
      <c r="F298" s="94"/>
      <c r="G298" s="94"/>
      <c r="H298" s="43" t="e">
        <f>+VLOOKUP(D298,'草地施肥標準'!$G$2:$H$5,2)</f>
        <v>#N/A</v>
      </c>
      <c r="I298" s="43" t="e">
        <f t="shared" si="9"/>
        <v>#N/A</v>
      </c>
      <c r="J298" s="73" t="e">
        <f t="shared" si="7"/>
        <v>#N/A</v>
      </c>
      <c r="K298" s="73" t="e">
        <f t="shared" si="10"/>
        <v>#N/A</v>
      </c>
      <c r="L298" s="73" t="e">
        <f t="shared" si="11"/>
        <v>#N/A</v>
      </c>
      <c r="M298" s="73" t="e">
        <f t="shared" si="8"/>
        <v>#N/A</v>
      </c>
      <c r="N298" s="77">
        <f>+IF($E298="","",IF(K298&lt;&gt;"",VLOOKUP(K298,'草地施肥標準'!A$11:P$262,16),""))</f>
      </c>
      <c r="O298" s="77">
        <f>+IF($E298="","",IF(L298&lt;&gt;"",VLOOKUP(L298,'畑作施肥標準'!A$11:AB$430,M298),""))</f>
      </c>
      <c r="P298" s="77"/>
      <c r="Q298" s="78">
        <f t="shared" si="12"/>
      </c>
      <c r="R298" s="104">
        <f t="shared" si="13"/>
      </c>
    </row>
    <row r="299" spans="2:18" ht="15">
      <c r="B299" s="113"/>
      <c r="C299" s="122"/>
      <c r="D299" s="110"/>
      <c r="E299" s="92"/>
      <c r="F299" s="94"/>
      <c r="G299" s="94"/>
      <c r="H299" s="43" t="e">
        <f>+VLOOKUP(D299,'草地施肥標準'!$G$2:$H$5,2)</f>
        <v>#N/A</v>
      </c>
      <c r="I299" s="43" t="e">
        <f t="shared" si="9"/>
        <v>#N/A</v>
      </c>
      <c r="J299" s="73" t="e">
        <f t="shared" si="7"/>
        <v>#N/A</v>
      </c>
      <c r="K299" s="73" t="e">
        <f t="shared" si="10"/>
        <v>#N/A</v>
      </c>
      <c r="L299" s="73" t="e">
        <f t="shared" si="11"/>
        <v>#N/A</v>
      </c>
      <c r="M299" s="73" t="e">
        <f t="shared" si="8"/>
        <v>#N/A</v>
      </c>
      <c r="N299" s="77">
        <f>+IF($E299="","",IF(K299&lt;&gt;"",VLOOKUP(K299,'草地施肥標準'!A$11:P$262,16),""))</f>
      </c>
      <c r="O299" s="77">
        <f>+IF($E299="","",IF(L299&lt;&gt;"",VLOOKUP(L299,'畑作施肥標準'!A$11:AB$430,M299),""))</f>
      </c>
      <c r="P299" s="77"/>
      <c r="Q299" s="78">
        <f t="shared" si="12"/>
      </c>
      <c r="R299" s="104">
        <f t="shared" si="13"/>
      </c>
    </row>
    <row r="300" spans="2:18" ht="15">
      <c r="B300" s="113"/>
      <c r="C300" s="122"/>
      <c r="D300" s="110"/>
      <c r="E300" s="92"/>
      <c r="F300" s="94"/>
      <c r="G300" s="94"/>
      <c r="H300" s="43" t="e">
        <f>+VLOOKUP(D300,'草地施肥標準'!$G$2:$H$5,2)</f>
        <v>#N/A</v>
      </c>
      <c r="I300" s="43" t="e">
        <f t="shared" si="9"/>
        <v>#N/A</v>
      </c>
      <c r="J300" s="73" t="e">
        <f t="shared" si="7"/>
        <v>#N/A</v>
      </c>
      <c r="K300" s="73" t="e">
        <f t="shared" si="10"/>
        <v>#N/A</v>
      </c>
      <c r="L300" s="73" t="e">
        <f t="shared" si="11"/>
        <v>#N/A</v>
      </c>
      <c r="M300" s="73" t="e">
        <f t="shared" si="8"/>
        <v>#N/A</v>
      </c>
      <c r="N300" s="77">
        <f>+IF($E300="","",IF(K300&lt;&gt;"",VLOOKUP(K300,'草地施肥標準'!A$11:P$262,16),""))</f>
      </c>
      <c r="O300" s="77">
        <f>+IF($E300="","",IF(L300&lt;&gt;"",VLOOKUP(L300,'畑作施肥標準'!A$11:AB$430,M300),""))</f>
      </c>
      <c r="P300" s="77"/>
      <c r="Q300" s="78">
        <f t="shared" si="12"/>
      </c>
      <c r="R300" s="104">
        <f t="shared" si="13"/>
      </c>
    </row>
    <row r="301" spans="2:18" ht="15">
      <c r="B301" s="113"/>
      <c r="C301" s="122"/>
      <c r="D301" s="110"/>
      <c r="E301" s="92"/>
      <c r="F301" s="94"/>
      <c r="G301" s="94"/>
      <c r="H301" s="43" t="e">
        <f>+VLOOKUP(D301,'草地施肥標準'!$G$2:$H$5,2)</f>
        <v>#N/A</v>
      </c>
      <c r="I301" s="43" t="e">
        <f t="shared" si="9"/>
        <v>#N/A</v>
      </c>
      <c r="J301" s="73" t="e">
        <f t="shared" si="7"/>
        <v>#N/A</v>
      </c>
      <c r="K301" s="73" t="e">
        <f t="shared" si="10"/>
        <v>#N/A</v>
      </c>
      <c r="L301" s="73" t="e">
        <f t="shared" si="11"/>
        <v>#N/A</v>
      </c>
      <c r="M301" s="73" t="e">
        <f t="shared" si="8"/>
        <v>#N/A</v>
      </c>
      <c r="N301" s="77">
        <f>+IF($E301="","",IF(K301&lt;&gt;"",VLOOKUP(K301,'草地施肥標準'!A$11:P$262,16),""))</f>
      </c>
      <c r="O301" s="77">
        <f>+IF($E301="","",IF(L301&lt;&gt;"",VLOOKUP(L301,'畑作施肥標準'!A$11:AB$430,M301),""))</f>
      </c>
      <c r="P301" s="77"/>
      <c r="Q301" s="78">
        <f t="shared" si="12"/>
      </c>
      <c r="R301" s="104">
        <f t="shared" si="13"/>
      </c>
    </row>
    <row r="302" spans="2:18" ht="15">
      <c r="B302" s="113"/>
      <c r="C302" s="122"/>
      <c r="D302" s="110"/>
      <c r="E302" s="92"/>
      <c r="F302" s="94"/>
      <c r="G302" s="94"/>
      <c r="H302" s="43" t="e">
        <f>+VLOOKUP(D302,'草地施肥標準'!$G$2:$H$5,2)</f>
        <v>#N/A</v>
      </c>
      <c r="I302" s="43" t="e">
        <f t="shared" si="9"/>
        <v>#N/A</v>
      </c>
      <c r="J302" s="73" t="e">
        <f aca="true" t="shared" si="14" ref="J302:J365">+IF(VALUE(I302)&lt;5,VLOOKUP(F302,$G$13:$H$17,2),"")</f>
        <v>#N/A</v>
      </c>
      <c r="K302" s="73" t="e">
        <f t="shared" si="10"/>
        <v>#N/A</v>
      </c>
      <c r="L302" s="73" t="e">
        <f t="shared" si="11"/>
        <v>#N/A</v>
      </c>
      <c r="M302" s="73" t="e">
        <f t="shared" si="8"/>
        <v>#N/A</v>
      </c>
      <c r="N302" s="77">
        <f>+IF($E302="","",IF(K302&lt;&gt;"",VLOOKUP(K302,'草地施肥標準'!A$11:P$262,16),""))</f>
      </c>
      <c r="O302" s="77">
        <f>+IF($E302="","",IF(L302&lt;&gt;"",VLOOKUP(L302,'畑作施肥標準'!A$11:AB$430,M302),""))</f>
      </c>
      <c r="P302" s="77"/>
      <c r="Q302" s="78">
        <f t="shared" si="12"/>
      </c>
      <c r="R302" s="104">
        <f t="shared" si="13"/>
      </c>
    </row>
    <row r="303" spans="2:18" ht="15">
      <c r="B303" s="113"/>
      <c r="C303" s="122"/>
      <c r="D303" s="110"/>
      <c r="E303" s="92"/>
      <c r="F303" s="94"/>
      <c r="G303" s="94"/>
      <c r="H303" s="43" t="e">
        <f>+VLOOKUP(D303,'草地施肥標準'!$G$2:$H$5,2)</f>
        <v>#N/A</v>
      </c>
      <c r="I303" s="43" t="e">
        <f t="shared" si="9"/>
        <v>#N/A</v>
      </c>
      <c r="J303" s="73" t="e">
        <f t="shared" si="14"/>
        <v>#N/A</v>
      </c>
      <c r="K303" s="73" t="e">
        <f t="shared" si="10"/>
        <v>#N/A</v>
      </c>
      <c r="L303" s="73" t="e">
        <f t="shared" si="11"/>
        <v>#N/A</v>
      </c>
      <c r="M303" s="73" t="e">
        <f t="shared" si="8"/>
        <v>#N/A</v>
      </c>
      <c r="N303" s="77">
        <f>+IF($E303="","",IF(K303&lt;&gt;"",VLOOKUP(K303,'草地施肥標準'!A$11:P$262,16),""))</f>
      </c>
      <c r="O303" s="77">
        <f>+IF($E303="","",IF(L303&lt;&gt;"",VLOOKUP(L303,'畑作施肥標準'!A$11:AB$430,M303),""))</f>
      </c>
      <c r="P303" s="77"/>
      <c r="Q303" s="78">
        <f t="shared" si="12"/>
      </c>
      <c r="R303" s="104">
        <f t="shared" si="13"/>
      </c>
    </row>
    <row r="304" spans="2:18" ht="15">
      <c r="B304" s="113"/>
      <c r="C304" s="122"/>
      <c r="D304" s="110"/>
      <c r="E304" s="92"/>
      <c r="F304" s="94"/>
      <c r="G304" s="94"/>
      <c r="H304" s="43" t="e">
        <f>+VLOOKUP(D304,'草地施肥標準'!$G$2:$H$5,2)</f>
        <v>#N/A</v>
      </c>
      <c r="I304" s="43" t="e">
        <f t="shared" si="9"/>
        <v>#N/A</v>
      </c>
      <c r="J304" s="73" t="e">
        <f t="shared" si="14"/>
        <v>#N/A</v>
      </c>
      <c r="K304" s="73" t="e">
        <f t="shared" si="10"/>
        <v>#N/A</v>
      </c>
      <c r="L304" s="73" t="e">
        <f t="shared" si="11"/>
        <v>#N/A</v>
      </c>
      <c r="M304" s="73" t="e">
        <f aca="true" t="shared" si="15" ref="M304:M367">+IF(L304&lt;&gt;"",+VLOOKUP(G304,$K$1:$L$4,2),"")</f>
        <v>#N/A</v>
      </c>
      <c r="N304" s="77">
        <f>+IF($E304="","",IF(K304&lt;&gt;"",VLOOKUP(K304,'草地施肥標準'!A$11:P$262,16),""))</f>
      </c>
      <c r="O304" s="77">
        <f>+IF($E304="","",IF(L304&lt;&gt;"",VLOOKUP(L304,'畑作施肥標準'!A$11:AB$430,M304),""))</f>
      </c>
      <c r="P304" s="77"/>
      <c r="Q304" s="78">
        <f t="shared" si="12"/>
      </c>
      <c r="R304" s="104">
        <f t="shared" si="13"/>
      </c>
    </row>
    <row r="305" spans="2:18" ht="15">
      <c r="B305" s="113"/>
      <c r="C305" s="122"/>
      <c r="D305" s="110"/>
      <c r="E305" s="92"/>
      <c r="F305" s="94"/>
      <c r="G305" s="94"/>
      <c r="H305" s="43" t="e">
        <f>+VLOOKUP(D305,'草地施肥標準'!$G$2:$H$5,2)</f>
        <v>#N/A</v>
      </c>
      <c r="I305" s="43" t="e">
        <f t="shared" si="9"/>
        <v>#N/A</v>
      </c>
      <c r="J305" s="73" t="e">
        <f t="shared" si="14"/>
        <v>#N/A</v>
      </c>
      <c r="K305" s="73" t="e">
        <f t="shared" si="10"/>
        <v>#N/A</v>
      </c>
      <c r="L305" s="73" t="e">
        <f t="shared" si="11"/>
        <v>#N/A</v>
      </c>
      <c r="M305" s="73" t="e">
        <f t="shared" si="15"/>
        <v>#N/A</v>
      </c>
      <c r="N305" s="77">
        <f>+IF($E305="","",IF(K305&lt;&gt;"",VLOOKUP(K305,'草地施肥標準'!A$11:P$262,16),""))</f>
      </c>
      <c r="O305" s="77">
        <f>+IF($E305="","",IF(L305&lt;&gt;"",VLOOKUP(L305,'畑作施肥標準'!A$11:AB$430,M305),""))</f>
      </c>
      <c r="P305" s="77"/>
      <c r="Q305" s="78">
        <f t="shared" si="12"/>
      </c>
      <c r="R305" s="104">
        <f t="shared" si="13"/>
      </c>
    </row>
    <row r="306" spans="2:18" ht="15">
      <c r="B306" s="113"/>
      <c r="C306" s="122"/>
      <c r="D306" s="110"/>
      <c r="E306" s="92"/>
      <c r="F306" s="94"/>
      <c r="G306" s="94"/>
      <c r="H306" s="43" t="e">
        <f>+VLOOKUP(D306,'草地施肥標準'!$G$2:$H$5,2)</f>
        <v>#N/A</v>
      </c>
      <c r="I306" s="43" t="e">
        <f t="shared" si="9"/>
        <v>#N/A</v>
      </c>
      <c r="J306" s="73" t="e">
        <f t="shared" si="14"/>
        <v>#N/A</v>
      </c>
      <c r="K306" s="73" t="e">
        <f t="shared" si="10"/>
        <v>#N/A</v>
      </c>
      <c r="L306" s="73" t="e">
        <f t="shared" si="11"/>
        <v>#N/A</v>
      </c>
      <c r="M306" s="73" t="e">
        <f t="shared" si="15"/>
        <v>#N/A</v>
      </c>
      <c r="N306" s="77">
        <f>+IF($E306="","",IF(K306&lt;&gt;"",VLOOKUP(K306,'草地施肥標準'!A$11:P$262,16),""))</f>
      </c>
      <c r="O306" s="77">
        <f>+IF($E306="","",IF(L306&lt;&gt;"",VLOOKUP(L306,'畑作施肥標準'!A$11:AB$430,M306),""))</f>
      </c>
      <c r="P306" s="77"/>
      <c r="Q306" s="78">
        <f t="shared" si="12"/>
      </c>
      <c r="R306" s="104">
        <f t="shared" si="13"/>
      </c>
    </row>
    <row r="307" spans="2:18" ht="15">
      <c r="B307" s="113"/>
      <c r="C307" s="122"/>
      <c r="D307" s="110"/>
      <c r="E307" s="92"/>
      <c r="F307" s="94"/>
      <c r="G307" s="94"/>
      <c r="H307" s="43" t="e">
        <f>+VLOOKUP(D307,'草地施肥標準'!$G$2:$H$5,2)</f>
        <v>#N/A</v>
      </c>
      <c r="I307" s="43" t="e">
        <f t="shared" si="9"/>
        <v>#N/A</v>
      </c>
      <c r="J307" s="73" t="e">
        <f t="shared" si="14"/>
        <v>#N/A</v>
      </c>
      <c r="K307" s="73" t="e">
        <f t="shared" si="10"/>
        <v>#N/A</v>
      </c>
      <c r="L307" s="73" t="e">
        <f t="shared" si="11"/>
        <v>#N/A</v>
      </c>
      <c r="M307" s="73" t="e">
        <f t="shared" si="15"/>
        <v>#N/A</v>
      </c>
      <c r="N307" s="77">
        <f>+IF($E307="","",IF(K307&lt;&gt;"",VLOOKUP(K307,'草地施肥標準'!A$11:P$262,16),""))</f>
      </c>
      <c r="O307" s="77">
        <f>+IF($E307="","",IF(L307&lt;&gt;"",VLOOKUP(L307,'畑作施肥標準'!A$11:AB$430,M307),""))</f>
      </c>
      <c r="P307" s="77"/>
      <c r="Q307" s="78">
        <f t="shared" si="12"/>
      </c>
      <c r="R307" s="104">
        <f t="shared" si="13"/>
      </c>
    </row>
    <row r="308" spans="2:18" ht="15">
      <c r="B308" s="113"/>
      <c r="C308" s="122"/>
      <c r="D308" s="110"/>
      <c r="E308" s="92"/>
      <c r="F308" s="94"/>
      <c r="G308" s="94"/>
      <c r="H308" s="43" t="e">
        <f>+VLOOKUP(D308,'草地施肥標準'!$G$2:$H$5,2)</f>
        <v>#N/A</v>
      </c>
      <c r="I308" s="43" t="e">
        <f t="shared" si="9"/>
        <v>#N/A</v>
      </c>
      <c r="J308" s="73" t="e">
        <f t="shared" si="14"/>
        <v>#N/A</v>
      </c>
      <c r="K308" s="73" t="e">
        <f t="shared" si="10"/>
        <v>#N/A</v>
      </c>
      <c r="L308" s="73" t="e">
        <f t="shared" si="11"/>
        <v>#N/A</v>
      </c>
      <c r="M308" s="73" t="e">
        <f t="shared" si="15"/>
        <v>#N/A</v>
      </c>
      <c r="N308" s="77">
        <f>+IF($E308="","",IF(K308&lt;&gt;"",VLOOKUP(K308,'草地施肥標準'!A$11:P$262,16),""))</f>
      </c>
      <c r="O308" s="77">
        <f>+IF($E308="","",IF(L308&lt;&gt;"",VLOOKUP(L308,'畑作施肥標準'!A$11:AB$430,M308),""))</f>
      </c>
      <c r="P308" s="77"/>
      <c r="Q308" s="78">
        <f t="shared" si="12"/>
      </c>
      <c r="R308" s="104">
        <f t="shared" si="13"/>
      </c>
    </row>
    <row r="309" spans="2:18" ht="15">
      <c r="B309" s="113"/>
      <c r="C309" s="122"/>
      <c r="D309" s="110"/>
      <c r="E309" s="92"/>
      <c r="F309" s="94"/>
      <c r="G309" s="94"/>
      <c r="H309" s="43" t="e">
        <f>+VLOOKUP(D309,'草地施肥標準'!$G$2:$H$5,2)</f>
        <v>#N/A</v>
      </c>
      <c r="I309" s="43" t="e">
        <f t="shared" si="9"/>
        <v>#N/A</v>
      </c>
      <c r="J309" s="73" t="e">
        <f t="shared" si="14"/>
        <v>#N/A</v>
      </c>
      <c r="K309" s="73" t="e">
        <f t="shared" si="10"/>
        <v>#N/A</v>
      </c>
      <c r="L309" s="73" t="e">
        <f t="shared" si="11"/>
        <v>#N/A</v>
      </c>
      <c r="M309" s="73" t="e">
        <f t="shared" si="15"/>
        <v>#N/A</v>
      </c>
      <c r="N309" s="77">
        <f>+IF($E309="","",IF(K309&lt;&gt;"",VLOOKUP(K309,'草地施肥標準'!A$11:P$262,16),""))</f>
      </c>
      <c r="O309" s="77">
        <f>+IF($E309="","",IF(L309&lt;&gt;"",VLOOKUP(L309,'畑作施肥標準'!A$11:AB$430,M309),""))</f>
      </c>
      <c r="P309" s="77"/>
      <c r="Q309" s="78">
        <f t="shared" si="12"/>
      </c>
      <c r="R309" s="104">
        <f t="shared" si="13"/>
      </c>
    </row>
    <row r="310" spans="2:18" ht="15">
      <c r="B310" s="113"/>
      <c r="C310" s="122"/>
      <c r="D310" s="110"/>
      <c r="E310" s="92"/>
      <c r="F310" s="94"/>
      <c r="G310" s="94"/>
      <c r="H310" s="43" t="e">
        <f>+VLOOKUP(D310,'草地施肥標準'!$G$2:$H$5,2)</f>
        <v>#N/A</v>
      </c>
      <c r="I310" s="43" t="e">
        <f t="shared" si="9"/>
        <v>#N/A</v>
      </c>
      <c r="J310" s="73" t="e">
        <f t="shared" si="14"/>
        <v>#N/A</v>
      </c>
      <c r="K310" s="73" t="e">
        <f t="shared" si="10"/>
        <v>#N/A</v>
      </c>
      <c r="L310" s="73" t="e">
        <f t="shared" si="11"/>
        <v>#N/A</v>
      </c>
      <c r="M310" s="73" t="e">
        <f t="shared" si="15"/>
        <v>#N/A</v>
      </c>
      <c r="N310" s="77">
        <f>+IF($E310="","",IF(K310&lt;&gt;"",VLOOKUP(K310,'草地施肥標準'!A$11:P$262,16),""))</f>
      </c>
      <c r="O310" s="77">
        <f>+IF($E310="","",IF(L310&lt;&gt;"",VLOOKUP(L310,'畑作施肥標準'!A$11:AB$430,M310),""))</f>
      </c>
      <c r="P310" s="77"/>
      <c r="Q310" s="78">
        <f t="shared" si="12"/>
      </c>
      <c r="R310" s="104">
        <f t="shared" si="13"/>
      </c>
    </row>
    <row r="311" spans="2:18" ht="15">
      <c r="B311" s="113"/>
      <c r="C311" s="122"/>
      <c r="D311" s="110"/>
      <c r="E311" s="92"/>
      <c r="F311" s="94"/>
      <c r="G311" s="94"/>
      <c r="H311" s="43" t="e">
        <f>+VLOOKUP(D311,'草地施肥標準'!$G$2:$H$5,2)</f>
        <v>#N/A</v>
      </c>
      <c r="I311" s="43" t="e">
        <f t="shared" si="9"/>
        <v>#N/A</v>
      </c>
      <c r="J311" s="73" t="e">
        <f t="shared" si="14"/>
        <v>#N/A</v>
      </c>
      <c r="K311" s="73" t="e">
        <f t="shared" si="10"/>
        <v>#N/A</v>
      </c>
      <c r="L311" s="73" t="e">
        <f t="shared" si="11"/>
        <v>#N/A</v>
      </c>
      <c r="M311" s="73" t="e">
        <f t="shared" si="15"/>
        <v>#N/A</v>
      </c>
      <c r="N311" s="77">
        <f>+IF($E311="","",IF(K311&lt;&gt;"",VLOOKUP(K311,'草地施肥標準'!A$11:P$262,16),""))</f>
      </c>
      <c r="O311" s="77">
        <f>+IF($E311="","",IF(L311&lt;&gt;"",VLOOKUP(L311,'畑作施肥標準'!A$11:AB$430,M311),""))</f>
      </c>
      <c r="P311" s="77"/>
      <c r="Q311" s="78">
        <f t="shared" si="12"/>
      </c>
      <c r="R311" s="104">
        <f t="shared" si="13"/>
      </c>
    </row>
    <row r="312" spans="2:18" ht="15">
      <c r="B312" s="113"/>
      <c r="C312" s="122"/>
      <c r="D312" s="110"/>
      <c r="E312" s="92"/>
      <c r="F312" s="94"/>
      <c r="G312" s="94"/>
      <c r="H312" s="43" t="e">
        <f>+VLOOKUP(D312,'草地施肥標準'!$G$2:$H$5,2)</f>
        <v>#N/A</v>
      </c>
      <c r="I312" s="43" t="e">
        <f t="shared" si="9"/>
        <v>#N/A</v>
      </c>
      <c r="J312" s="73" t="e">
        <f t="shared" si="14"/>
        <v>#N/A</v>
      </c>
      <c r="K312" s="73" t="e">
        <f t="shared" si="10"/>
        <v>#N/A</v>
      </c>
      <c r="L312" s="73" t="e">
        <f t="shared" si="11"/>
        <v>#N/A</v>
      </c>
      <c r="M312" s="73" t="e">
        <f t="shared" si="15"/>
        <v>#N/A</v>
      </c>
      <c r="N312" s="77">
        <f>+IF($E312="","",IF(K312&lt;&gt;"",VLOOKUP(K312,'草地施肥標準'!A$11:P$262,16),""))</f>
      </c>
      <c r="O312" s="77">
        <f>+IF($E312="","",IF(L312&lt;&gt;"",VLOOKUP(L312,'畑作施肥標準'!A$11:AB$430,M312),""))</f>
      </c>
      <c r="P312" s="77"/>
      <c r="Q312" s="78">
        <f t="shared" si="12"/>
      </c>
      <c r="R312" s="104">
        <f t="shared" si="13"/>
      </c>
    </row>
    <row r="313" spans="2:18" ht="15">
      <c r="B313" s="113"/>
      <c r="C313" s="122"/>
      <c r="D313" s="110"/>
      <c r="E313" s="92"/>
      <c r="F313" s="94"/>
      <c r="G313" s="94"/>
      <c r="H313" s="43" t="e">
        <f>+VLOOKUP(D313,'草地施肥標準'!$G$2:$H$5,2)</f>
        <v>#N/A</v>
      </c>
      <c r="I313" s="43" t="e">
        <f t="shared" si="9"/>
        <v>#N/A</v>
      </c>
      <c r="J313" s="73" t="e">
        <f t="shared" si="14"/>
        <v>#N/A</v>
      </c>
      <c r="K313" s="73" t="e">
        <f t="shared" si="10"/>
        <v>#N/A</v>
      </c>
      <c r="L313" s="73" t="e">
        <f t="shared" si="11"/>
        <v>#N/A</v>
      </c>
      <c r="M313" s="73" t="e">
        <f t="shared" si="15"/>
        <v>#N/A</v>
      </c>
      <c r="N313" s="77">
        <f>+IF($E313="","",IF(K313&lt;&gt;"",VLOOKUP(K313,'草地施肥標準'!A$11:P$262,16),""))</f>
      </c>
      <c r="O313" s="77">
        <f>+IF($E313="","",IF(L313&lt;&gt;"",VLOOKUP(L313,'畑作施肥標準'!A$11:AB$430,M313),""))</f>
      </c>
      <c r="P313" s="77"/>
      <c r="Q313" s="78">
        <f t="shared" si="12"/>
      </c>
      <c r="R313" s="104">
        <f t="shared" si="13"/>
      </c>
    </row>
    <row r="314" spans="2:18" ht="15">
      <c r="B314" s="113"/>
      <c r="C314" s="122"/>
      <c r="D314" s="110"/>
      <c r="E314" s="92"/>
      <c r="F314" s="94"/>
      <c r="G314" s="94"/>
      <c r="H314" s="43" t="e">
        <f>+VLOOKUP(D314,'草地施肥標準'!$G$2:$H$5,2)</f>
        <v>#N/A</v>
      </c>
      <c r="I314" s="43" t="e">
        <f t="shared" si="9"/>
        <v>#N/A</v>
      </c>
      <c r="J314" s="73" t="e">
        <f t="shared" si="14"/>
        <v>#N/A</v>
      </c>
      <c r="K314" s="73" t="e">
        <f t="shared" si="10"/>
        <v>#N/A</v>
      </c>
      <c r="L314" s="73" t="e">
        <f t="shared" si="11"/>
        <v>#N/A</v>
      </c>
      <c r="M314" s="73" t="e">
        <f t="shared" si="15"/>
        <v>#N/A</v>
      </c>
      <c r="N314" s="77">
        <f>+IF($E314="","",IF(K314&lt;&gt;"",VLOOKUP(K314,'草地施肥標準'!A$11:P$262,16),""))</f>
      </c>
      <c r="O314" s="77">
        <f>+IF($E314="","",IF(L314&lt;&gt;"",VLOOKUP(L314,'畑作施肥標準'!A$11:AB$430,M314),""))</f>
      </c>
      <c r="P314" s="77"/>
      <c r="Q314" s="78">
        <f t="shared" si="12"/>
      </c>
      <c r="R314" s="104">
        <f t="shared" si="13"/>
      </c>
    </row>
    <row r="315" spans="2:18" ht="15">
      <c r="B315" s="113"/>
      <c r="C315" s="122"/>
      <c r="D315" s="110"/>
      <c r="E315" s="92"/>
      <c r="F315" s="94"/>
      <c r="G315" s="94"/>
      <c r="H315" s="43" t="e">
        <f>+VLOOKUP(D315,'草地施肥標準'!$G$2:$H$5,2)</f>
        <v>#N/A</v>
      </c>
      <c r="I315" s="43" t="e">
        <f t="shared" si="9"/>
        <v>#N/A</v>
      </c>
      <c r="J315" s="73" t="e">
        <f t="shared" si="14"/>
        <v>#N/A</v>
      </c>
      <c r="K315" s="73" t="e">
        <f t="shared" si="10"/>
        <v>#N/A</v>
      </c>
      <c r="L315" s="73" t="e">
        <f t="shared" si="11"/>
        <v>#N/A</v>
      </c>
      <c r="M315" s="73" t="e">
        <f t="shared" si="15"/>
        <v>#N/A</v>
      </c>
      <c r="N315" s="77">
        <f>+IF($E315="","",IF(K315&lt;&gt;"",VLOOKUP(K315,'草地施肥標準'!A$11:P$262,16),""))</f>
      </c>
      <c r="O315" s="77">
        <f>+IF($E315="","",IF(L315&lt;&gt;"",VLOOKUP(L315,'畑作施肥標準'!A$11:AB$430,M315),""))</f>
      </c>
      <c r="P315" s="77"/>
      <c r="Q315" s="78">
        <f t="shared" si="12"/>
      </c>
      <c r="R315" s="104">
        <f t="shared" si="13"/>
      </c>
    </row>
    <row r="316" spans="2:18" ht="15">
      <c r="B316" s="113"/>
      <c r="C316" s="122"/>
      <c r="D316" s="110"/>
      <c r="E316" s="92"/>
      <c r="F316" s="94"/>
      <c r="G316" s="94"/>
      <c r="H316" s="43" t="e">
        <f>+VLOOKUP(D316,'草地施肥標準'!$G$2:$H$5,2)</f>
        <v>#N/A</v>
      </c>
      <c r="I316" s="43" t="e">
        <f t="shared" si="9"/>
        <v>#N/A</v>
      </c>
      <c r="J316" s="73" t="e">
        <f t="shared" si="14"/>
        <v>#N/A</v>
      </c>
      <c r="K316" s="73" t="e">
        <f t="shared" si="10"/>
        <v>#N/A</v>
      </c>
      <c r="L316" s="73" t="e">
        <f t="shared" si="11"/>
        <v>#N/A</v>
      </c>
      <c r="M316" s="73" t="e">
        <f t="shared" si="15"/>
        <v>#N/A</v>
      </c>
      <c r="N316" s="77">
        <f>+IF($E316="","",IF(K316&lt;&gt;"",VLOOKUP(K316,'草地施肥標準'!A$11:P$262,16),""))</f>
      </c>
      <c r="O316" s="77">
        <f>+IF($E316="","",IF(L316&lt;&gt;"",VLOOKUP(L316,'畑作施肥標準'!A$11:AB$430,M316),""))</f>
      </c>
      <c r="P316" s="77"/>
      <c r="Q316" s="78">
        <f t="shared" si="12"/>
      </c>
      <c r="R316" s="104">
        <f t="shared" si="13"/>
      </c>
    </row>
    <row r="317" spans="2:18" ht="15">
      <c r="B317" s="113"/>
      <c r="C317" s="122"/>
      <c r="D317" s="110"/>
      <c r="E317" s="92"/>
      <c r="F317" s="94"/>
      <c r="G317" s="94"/>
      <c r="H317" s="43" t="e">
        <f>+VLOOKUP(D317,'草地施肥標準'!$G$2:$H$5,2)</f>
        <v>#N/A</v>
      </c>
      <c r="I317" s="43" t="e">
        <f t="shared" si="9"/>
        <v>#N/A</v>
      </c>
      <c r="J317" s="73" t="e">
        <f t="shared" si="14"/>
        <v>#N/A</v>
      </c>
      <c r="K317" s="73" t="e">
        <f t="shared" si="10"/>
        <v>#N/A</v>
      </c>
      <c r="L317" s="73" t="e">
        <f t="shared" si="11"/>
        <v>#N/A</v>
      </c>
      <c r="M317" s="73" t="e">
        <f t="shared" si="15"/>
        <v>#N/A</v>
      </c>
      <c r="N317" s="77">
        <f>+IF($E317="","",IF(K317&lt;&gt;"",VLOOKUP(K317,'草地施肥標準'!A$11:P$262,16),""))</f>
      </c>
      <c r="O317" s="77">
        <f>+IF($E317="","",IF(L317&lt;&gt;"",VLOOKUP(L317,'畑作施肥標準'!A$11:AB$430,M317),""))</f>
      </c>
      <c r="P317" s="77"/>
      <c r="Q317" s="78">
        <f t="shared" si="12"/>
      </c>
      <c r="R317" s="104">
        <f t="shared" si="13"/>
      </c>
    </row>
    <row r="318" spans="2:18" ht="15">
      <c r="B318" s="113"/>
      <c r="C318" s="122"/>
      <c r="D318" s="110"/>
      <c r="E318" s="92"/>
      <c r="F318" s="94"/>
      <c r="G318" s="94"/>
      <c r="H318" s="43" t="e">
        <f>+VLOOKUP(D318,'草地施肥標準'!$G$2:$H$5,2)</f>
        <v>#N/A</v>
      </c>
      <c r="I318" s="43" t="e">
        <f t="shared" si="9"/>
        <v>#N/A</v>
      </c>
      <c r="J318" s="73" t="e">
        <f t="shared" si="14"/>
        <v>#N/A</v>
      </c>
      <c r="K318" s="73" t="e">
        <f t="shared" si="10"/>
        <v>#N/A</v>
      </c>
      <c r="L318" s="73" t="e">
        <f t="shared" si="11"/>
        <v>#N/A</v>
      </c>
      <c r="M318" s="73" t="e">
        <f t="shared" si="15"/>
        <v>#N/A</v>
      </c>
      <c r="N318" s="77">
        <f>+IF($E318="","",IF(K318&lt;&gt;"",VLOOKUP(K318,'草地施肥標準'!A$11:P$262,16),""))</f>
      </c>
      <c r="O318" s="77">
        <f>+IF($E318="","",IF(L318&lt;&gt;"",VLOOKUP(L318,'畑作施肥標準'!A$11:AB$430,M318),""))</f>
      </c>
      <c r="P318" s="77"/>
      <c r="Q318" s="78">
        <f t="shared" si="12"/>
      </c>
      <c r="R318" s="104">
        <f t="shared" si="13"/>
      </c>
    </row>
    <row r="319" spans="2:18" ht="15">
      <c r="B319" s="113"/>
      <c r="C319" s="122"/>
      <c r="D319" s="110"/>
      <c r="E319" s="92"/>
      <c r="F319" s="94"/>
      <c r="G319" s="94"/>
      <c r="H319" s="43" t="e">
        <f>+VLOOKUP(D319,'草地施肥標準'!$G$2:$H$5,2)</f>
        <v>#N/A</v>
      </c>
      <c r="I319" s="43" t="e">
        <f t="shared" si="9"/>
        <v>#N/A</v>
      </c>
      <c r="J319" s="73" t="e">
        <f t="shared" si="14"/>
        <v>#N/A</v>
      </c>
      <c r="K319" s="73" t="e">
        <f t="shared" si="10"/>
        <v>#N/A</v>
      </c>
      <c r="L319" s="73" t="e">
        <f t="shared" si="11"/>
        <v>#N/A</v>
      </c>
      <c r="M319" s="73" t="e">
        <f t="shared" si="15"/>
        <v>#N/A</v>
      </c>
      <c r="N319" s="77">
        <f>+IF($E319="","",IF(K319&lt;&gt;"",VLOOKUP(K319,'草地施肥標準'!A$11:P$262,16),""))</f>
      </c>
      <c r="O319" s="77">
        <f>+IF($E319="","",IF(L319&lt;&gt;"",VLOOKUP(L319,'畑作施肥標準'!A$11:AB$430,M319),""))</f>
      </c>
      <c r="P319" s="77"/>
      <c r="Q319" s="78">
        <f t="shared" si="12"/>
      </c>
      <c r="R319" s="104">
        <f t="shared" si="13"/>
      </c>
    </row>
    <row r="320" spans="2:18" ht="15">
      <c r="B320" s="113"/>
      <c r="C320" s="122"/>
      <c r="D320" s="110"/>
      <c r="E320" s="92"/>
      <c r="F320" s="94"/>
      <c r="G320" s="94"/>
      <c r="H320" s="43" t="e">
        <f>+VLOOKUP(D320,'草地施肥標準'!$G$2:$H$5,2)</f>
        <v>#N/A</v>
      </c>
      <c r="I320" s="43" t="e">
        <f t="shared" si="9"/>
        <v>#N/A</v>
      </c>
      <c r="J320" s="73" t="e">
        <f t="shared" si="14"/>
        <v>#N/A</v>
      </c>
      <c r="K320" s="73" t="e">
        <f t="shared" si="10"/>
        <v>#N/A</v>
      </c>
      <c r="L320" s="73" t="e">
        <f t="shared" si="11"/>
        <v>#N/A</v>
      </c>
      <c r="M320" s="73" t="e">
        <f t="shared" si="15"/>
        <v>#N/A</v>
      </c>
      <c r="N320" s="77">
        <f>+IF($E320="","",IF(K320&lt;&gt;"",VLOOKUP(K320,'草地施肥標準'!A$11:P$262,16),""))</f>
      </c>
      <c r="O320" s="77">
        <f>+IF($E320="","",IF(L320&lt;&gt;"",VLOOKUP(L320,'畑作施肥標準'!A$11:AB$430,M320),""))</f>
      </c>
      <c r="P320" s="77"/>
      <c r="Q320" s="78">
        <f t="shared" si="12"/>
      </c>
      <c r="R320" s="104">
        <f t="shared" si="13"/>
      </c>
    </row>
    <row r="321" spans="2:18" ht="15">
      <c r="B321" s="113"/>
      <c r="C321" s="122"/>
      <c r="D321" s="110"/>
      <c r="E321" s="92"/>
      <c r="F321" s="94"/>
      <c r="G321" s="94"/>
      <c r="H321" s="43" t="e">
        <f>+VLOOKUP(D321,'草地施肥標準'!$G$2:$H$5,2)</f>
        <v>#N/A</v>
      </c>
      <c r="I321" s="43" t="e">
        <f t="shared" si="9"/>
        <v>#N/A</v>
      </c>
      <c r="J321" s="73" t="e">
        <f t="shared" si="14"/>
        <v>#N/A</v>
      </c>
      <c r="K321" s="73" t="e">
        <f t="shared" si="10"/>
        <v>#N/A</v>
      </c>
      <c r="L321" s="73" t="e">
        <f t="shared" si="11"/>
        <v>#N/A</v>
      </c>
      <c r="M321" s="73" t="e">
        <f t="shared" si="15"/>
        <v>#N/A</v>
      </c>
      <c r="N321" s="77">
        <f>+IF($E321="","",IF(K321&lt;&gt;"",VLOOKUP(K321,'草地施肥標準'!A$11:P$262,16),""))</f>
      </c>
      <c r="O321" s="77">
        <f>+IF($E321="","",IF(L321&lt;&gt;"",VLOOKUP(L321,'畑作施肥標準'!A$11:AB$430,M321),""))</f>
      </c>
      <c r="P321" s="77"/>
      <c r="Q321" s="78">
        <f t="shared" si="12"/>
      </c>
      <c r="R321" s="104">
        <f t="shared" si="13"/>
      </c>
    </row>
    <row r="322" spans="2:18" ht="15">
      <c r="B322" s="113"/>
      <c r="C322" s="122"/>
      <c r="D322" s="110"/>
      <c r="E322" s="92"/>
      <c r="F322" s="94"/>
      <c r="G322" s="94"/>
      <c r="H322" s="43" t="e">
        <f>+VLOOKUP(D322,'草地施肥標準'!$G$2:$H$5,2)</f>
        <v>#N/A</v>
      </c>
      <c r="I322" s="43" t="e">
        <f t="shared" si="9"/>
        <v>#N/A</v>
      </c>
      <c r="J322" s="73" t="e">
        <f t="shared" si="14"/>
        <v>#N/A</v>
      </c>
      <c r="K322" s="73" t="e">
        <f t="shared" si="10"/>
        <v>#N/A</v>
      </c>
      <c r="L322" s="73" t="e">
        <f t="shared" si="11"/>
        <v>#N/A</v>
      </c>
      <c r="M322" s="73" t="e">
        <f t="shared" si="15"/>
        <v>#N/A</v>
      </c>
      <c r="N322" s="77">
        <f>+IF($E322="","",IF(K322&lt;&gt;"",VLOOKUP(K322,'草地施肥標準'!A$11:P$262,16),""))</f>
      </c>
      <c r="O322" s="77">
        <f>+IF($E322="","",IF(L322&lt;&gt;"",VLOOKUP(L322,'畑作施肥標準'!A$11:AB$430,M322),""))</f>
      </c>
      <c r="P322" s="77"/>
      <c r="Q322" s="78">
        <f t="shared" si="12"/>
      </c>
      <c r="R322" s="104">
        <f t="shared" si="13"/>
      </c>
    </row>
    <row r="323" spans="2:18" ht="15">
      <c r="B323" s="113"/>
      <c r="C323" s="122"/>
      <c r="D323" s="110"/>
      <c r="E323" s="92"/>
      <c r="F323" s="94"/>
      <c r="G323" s="94"/>
      <c r="H323" s="43" t="e">
        <f>+VLOOKUP(D323,'草地施肥標準'!$G$2:$H$5,2)</f>
        <v>#N/A</v>
      </c>
      <c r="I323" s="43" t="e">
        <f t="shared" si="9"/>
        <v>#N/A</v>
      </c>
      <c r="J323" s="73" t="e">
        <f t="shared" si="14"/>
        <v>#N/A</v>
      </c>
      <c r="K323" s="73" t="e">
        <f t="shared" si="10"/>
        <v>#N/A</v>
      </c>
      <c r="L323" s="73" t="e">
        <f t="shared" si="11"/>
        <v>#N/A</v>
      </c>
      <c r="M323" s="73" t="e">
        <f t="shared" si="15"/>
        <v>#N/A</v>
      </c>
      <c r="N323" s="77">
        <f>+IF($E323="","",IF(K323&lt;&gt;"",VLOOKUP(K323,'草地施肥標準'!A$11:P$262,16),""))</f>
      </c>
      <c r="O323" s="77">
        <f>+IF($E323="","",IF(L323&lt;&gt;"",VLOOKUP(L323,'畑作施肥標準'!A$11:AB$430,M323),""))</f>
      </c>
      <c r="P323" s="77"/>
      <c r="Q323" s="78">
        <f t="shared" si="12"/>
      </c>
      <c r="R323" s="104">
        <f t="shared" si="13"/>
      </c>
    </row>
    <row r="324" spans="2:18" ht="15">
      <c r="B324" s="113"/>
      <c r="C324" s="122"/>
      <c r="D324" s="110"/>
      <c r="E324" s="92"/>
      <c r="F324" s="94"/>
      <c r="G324" s="94"/>
      <c r="H324" s="43" t="e">
        <f>+VLOOKUP(D324,'草地施肥標準'!$G$2:$H$5,2)</f>
        <v>#N/A</v>
      </c>
      <c r="I324" s="43" t="e">
        <f t="shared" si="9"/>
        <v>#N/A</v>
      </c>
      <c r="J324" s="73" t="e">
        <f t="shared" si="14"/>
        <v>#N/A</v>
      </c>
      <c r="K324" s="73" t="e">
        <f t="shared" si="10"/>
        <v>#N/A</v>
      </c>
      <c r="L324" s="73" t="e">
        <f t="shared" si="11"/>
        <v>#N/A</v>
      </c>
      <c r="M324" s="73" t="e">
        <f t="shared" si="15"/>
        <v>#N/A</v>
      </c>
      <c r="N324" s="77">
        <f>+IF($E324="","",IF(K324&lt;&gt;"",VLOOKUP(K324,'草地施肥標準'!A$11:P$262,16),""))</f>
      </c>
      <c r="O324" s="77">
        <f>+IF($E324="","",IF(L324&lt;&gt;"",VLOOKUP(L324,'畑作施肥標準'!A$11:AB$430,M324),""))</f>
      </c>
      <c r="P324" s="77"/>
      <c r="Q324" s="78">
        <f t="shared" si="12"/>
      </c>
      <c r="R324" s="104">
        <f t="shared" si="13"/>
      </c>
    </row>
    <row r="325" spans="2:18" ht="15">
      <c r="B325" s="113"/>
      <c r="C325" s="122"/>
      <c r="D325" s="110"/>
      <c r="E325" s="92"/>
      <c r="F325" s="94"/>
      <c r="G325" s="94"/>
      <c r="H325" s="43" t="e">
        <f>+VLOOKUP(D325,'草地施肥標準'!$G$2:$H$5,2)</f>
        <v>#N/A</v>
      </c>
      <c r="I325" s="43" t="e">
        <f t="shared" si="9"/>
        <v>#N/A</v>
      </c>
      <c r="J325" s="73" t="e">
        <f t="shared" si="14"/>
        <v>#N/A</v>
      </c>
      <c r="K325" s="73" t="e">
        <f t="shared" si="10"/>
        <v>#N/A</v>
      </c>
      <c r="L325" s="73" t="e">
        <f t="shared" si="11"/>
        <v>#N/A</v>
      </c>
      <c r="M325" s="73" t="e">
        <f t="shared" si="15"/>
        <v>#N/A</v>
      </c>
      <c r="N325" s="77">
        <f>+IF($E325="","",IF(K325&lt;&gt;"",VLOOKUP(K325,'草地施肥標準'!A$11:P$262,16),""))</f>
      </c>
      <c r="O325" s="77">
        <f>+IF($E325="","",IF(L325&lt;&gt;"",VLOOKUP(L325,'畑作施肥標準'!A$11:AB$430,M325),""))</f>
      </c>
      <c r="P325" s="77"/>
      <c r="Q325" s="78">
        <f t="shared" si="12"/>
      </c>
      <c r="R325" s="104">
        <f t="shared" si="13"/>
      </c>
    </row>
    <row r="326" spans="2:18" ht="15">
      <c r="B326" s="113"/>
      <c r="C326" s="122"/>
      <c r="D326" s="110"/>
      <c r="E326" s="92"/>
      <c r="F326" s="94"/>
      <c r="G326" s="94"/>
      <c r="H326" s="43" t="e">
        <f>+VLOOKUP(D326,'草地施肥標準'!$G$2:$H$5,2)</f>
        <v>#N/A</v>
      </c>
      <c r="I326" s="43" t="e">
        <f t="shared" si="9"/>
        <v>#N/A</v>
      </c>
      <c r="J326" s="73" t="e">
        <f t="shared" si="14"/>
        <v>#N/A</v>
      </c>
      <c r="K326" s="73" t="e">
        <f t="shared" si="10"/>
        <v>#N/A</v>
      </c>
      <c r="L326" s="73" t="e">
        <f t="shared" si="11"/>
        <v>#N/A</v>
      </c>
      <c r="M326" s="73" t="e">
        <f t="shared" si="15"/>
        <v>#N/A</v>
      </c>
      <c r="N326" s="77">
        <f>+IF($E326="","",IF(K326&lt;&gt;"",VLOOKUP(K326,'草地施肥標準'!A$11:P$262,16),""))</f>
      </c>
      <c r="O326" s="77">
        <f>+IF($E326="","",IF(L326&lt;&gt;"",VLOOKUP(L326,'畑作施肥標準'!A$11:AB$430,M326),""))</f>
      </c>
      <c r="P326" s="77"/>
      <c r="Q326" s="78">
        <f t="shared" si="12"/>
      </c>
      <c r="R326" s="104">
        <f t="shared" si="13"/>
      </c>
    </row>
    <row r="327" spans="2:18" ht="15">
      <c r="B327" s="113"/>
      <c r="C327" s="122"/>
      <c r="D327" s="110"/>
      <c r="E327" s="92"/>
      <c r="F327" s="94"/>
      <c r="G327" s="94"/>
      <c r="H327" s="43" t="e">
        <f>+VLOOKUP(D327,'草地施肥標準'!$G$2:$H$5,2)</f>
        <v>#N/A</v>
      </c>
      <c r="I327" s="43" t="e">
        <f t="shared" si="9"/>
        <v>#N/A</v>
      </c>
      <c r="J327" s="73" t="e">
        <f t="shared" si="14"/>
        <v>#N/A</v>
      </c>
      <c r="K327" s="73" t="e">
        <f t="shared" si="10"/>
        <v>#N/A</v>
      </c>
      <c r="L327" s="73" t="e">
        <f t="shared" si="11"/>
        <v>#N/A</v>
      </c>
      <c r="M327" s="73" t="e">
        <f t="shared" si="15"/>
        <v>#N/A</v>
      </c>
      <c r="N327" s="77">
        <f>+IF($E327="","",IF(K327&lt;&gt;"",VLOOKUP(K327,'草地施肥標準'!A$11:P$262,16),""))</f>
      </c>
      <c r="O327" s="77">
        <f>+IF($E327="","",IF(L327&lt;&gt;"",VLOOKUP(L327,'畑作施肥標準'!A$11:AB$430,M327),""))</f>
      </c>
      <c r="P327" s="77"/>
      <c r="Q327" s="78">
        <f t="shared" si="12"/>
      </c>
      <c r="R327" s="104">
        <f t="shared" si="13"/>
      </c>
    </row>
    <row r="328" spans="2:18" ht="15">
      <c r="B328" s="113"/>
      <c r="C328" s="122"/>
      <c r="D328" s="110"/>
      <c r="E328" s="92"/>
      <c r="F328" s="94"/>
      <c r="G328" s="94"/>
      <c r="H328" s="43" t="e">
        <f>+VLOOKUP(D328,'草地施肥標準'!$G$2:$H$5,2)</f>
        <v>#N/A</v>
      </c>
      <c r="I328" s="43" t="e">
        <f t="shared" si="9"/>
        <v>#N/A</v>
      </c>
      <c r="J328" s="73" t="e">
        <f t="shared" si="14"/>
        <v>#N/A</v>
      </c>
      <c r="K328" s="73" t="e">
        <f t="shared" si="10"/>
        <v>#N/A</v>
      </c>
      <c r="L328" s="73" t="e">
        <f t="shared" si="11"/>
        <v>#N/A</v>
      </c>
      <c r="M328" s="73" t="e">
        <f t="shared" si="15"/>
        <v>#N/A</v>
      </c>
      <c r="N328" s="77">
        <f>+IF($E328="","",IF(K328&lt;&gt;"",VLOOKUP(K328,'草地施肥標準'!A$11:P$262,16),""))</f>
      </c>
      <c r="O328" s="77">
        <f>+IF($E328="","",IF(L328&lt;&gt;"",VLOOKUP(L328,'畑作施肥標準'!A$11:AB$430,M328),""))</f>
      </c>
      <c r="P328" s="77"/>
      <c r="Q328" s="78">
        <f t="shared" si="12"/>
      </c>
      <c r="R328" s="104">
        <f t="shared" si="13"/>
      </c>
    </row>
    <row r="329" spans="2:18" ht="15">
      <c r="B329" s="113"/>
      <c r="C329" s="122"/>
      <c r="D329" s="110"/>
      <c r="E329" s="92"/>
      <c r="F329" s="94"/>
      <c r="G329" s="94"/>
      <c r="H329" s="43" t="e">
        <f>+VLOOKUP(D329,'草地施肥標準'!$G$2:$H$5,2)</f>
        <v>#N/A</v>
      </c>
      <c r="I329" s="43" t="e">
        <f t="shared" si="9"/>
        <v>#N/A</v>
      </c>
      <c r="J329" s="73" t="e">
        <f t="shared" si="14"/>
        <v>#N/A</v>
      </c>
      <c r="K329" s="73" t="e">
        <f t="shared" si="10"/>
        <v>#N/A</v>
      </c>
      <c r="L329" s="73" t="e">
        <f t="shared" si="11"/>
        <v>#N/A</v>
      </c>
      <c r="M329" s="73" t="e">
        <f t="shared" si="15"/>
        <v>#N/A</v>
      </c>
      <c r="N329" s="77">
        <f>+IF($E329="","",IF(K329&lt;&gt;"",VLOOKUP(K329,'草地施肥標準'!A$11:P$262,16),""))</f>
      </c>
      <c r="O329" s="77">
        <f>+IF($E329="","",IF(L329&lt;&gt;"",VLOOKUP(L329,'畑作施肥標準'!A$11:AB$430,M329),""))</f>
      </c>
      <c r="P329" s="77"/>
      <c r="Q329" s="78">
        <f t="shared" si="12"/>
      </c>
      <c r="R329" s="104">
        <f t="shared" si="13"/>
      </c>
    </row>
    <row r="330" spans="2:18" ht="15">
      <c r="B330" s="113"/>
      <c r="C330" s="122"/>
      <c r="D330" s="110"/>
      <c r="E330" s="92"/>
      <c r="F330" s="94"/>
      <c r="G330" s="94"/>
      <c r="H330" s="43" t="e">
        <f>+VLOOKUP(D330,'草地施肥標準'!$G$2:$H$5,2)</f>
        <v>#N/A</v>
      </c>
      <c r="I330" s="43" t="e">
        <f t="shared" si="9"/>
        <v>#N/A</v>
      </c>
      <c r="J330" s="73" t="e">
        <f t="shared" si="14"/>
        <v>#N/A</v>
      </c>
      <c r="K330" s="73" t="e">
        <f t="shared" si="10"/>
        <v>#N/A</v>
      </c>
      <c r="L330" s="73" t="e">
        <f t="shared" si="11"/>
        <v>#N/A</v>
      </c>
      <c r="M330" s="73" t="e">
        <f t="shared" si="15"/>
        <v>#N/A</v>
      </c>
      <c r="N330" s="77">
        <f>+IF($E330="","",IF(K330&lt;&gt;"",VLOOKUP(K330,'草地施肥標準'!A$11:P$262,16),""))</f>
      </c>
      <c r="O330" s="77">
        <f>+IF($E330="","",IF(L330&lt;&gt;"",VLOOKUP(L330,'畑作施肥標準'!A$11:AB$430,M330),""))</f>
      </c>
      <c r="P330" s="77"/>
      <c r="Q330" s="78">
        <f t="shared" si="12"/>
      </c>
      <c r="R330" s="104">
        <f t="shared" si="13"/>
      </c>
    </row>
    <row r="331" spans="2:18" ht="15">
      <c r="B331" s="113"/>
      <c r="C331" s="122"/>
      <c r="D331" s="110"/>
      <c r="E331" s="92"/>
      <c r="F331" s="94"/>
      <c r="G331" s="94"/>
      <c r="H331" s="43" t="e">
        <f>+VLOOKUP(D331,'草地施肥標準'!$G$2:$H$5,2)</f>
        <v>#N/A</v>
      </c>
      <c r="I331" s="43" t="e">
        <f t="shared" si="9"/>
        <v>#N/A</v>
      </c>
      <c r="J331" s="73" t="e">
        <f t="shared" si="14"/>
        <v>#N/A</v>
      </c>
      <c r="K331" s="73" t="e">
        <f t="shared" si="10"/>
        <v>#N/A</v>
      </c>
      <c r="L331" s="73" t="e">
        <f t="shared" si="11"/>
        <v>#N/A</v>
      </c>
      <c r="M331" s="73" t="e">
        <f t="shared" si="15"/>
        <v>#N/A</v>
      </c>
      <c r="N331" s="77">
        <f>+IF($E331="","",IF(K331&lt;&gt;"",VLOOKUP(K331,'草地施肥標準'!A$11:P$262,16),""))</f>
      </c>
      <c r="O331" s="77">
        <f>+IF($E331="","",IF(L331&lt;&gt;"",VLOOKUP(L331,'畑作施肥標準'!A$11:AB$430,M331),""))</f>
      </c>
      <c r="P331" s="77"/>
      <c r="Q331" s="78">
        <f t="shared" si="12"/>
      </c>
      <c r="R331" s="104">
        <f t="shared" si="13"/>
      </c>
    </row>
    <row r="332" spans="2:18" ht="15">
      <c r="B332" s="113"/>
      <c r="C332" s="122"/>
      <c r="D332" s="110"/>
      <c r="E332" s="92"/>
      <c r="F332" s="94"/>
      <c r="G332" s="94"/>
      <c r="H332" s="43" t="e">
        <f>+VLOOKUP(D332,'草地施肥標準'!$G$2:$H$5,2)</f>
        <v>#N/A</v>
      </c>
      <c r="I332" s="43" t="e">
        <f t="shared" si="9"/>
        <v>#N/A</v>
      </c>
      <c r="J332" s="73" t="e">
        <f t="shared" si="14"/>
        <v>#N/A</v>
      </c>
      <c r="K332" s="73" t="e">
        <f t="shared" si="10"/>
        <v>#N/A</v>
      </c>
      <c r="L332" s="73" t="e">
        <f t="shared" si="11"/>
        <v>#N/A</v>
      </c>
      <c r="M332" s="73" t="e">
        <f t="shared" si="15"/>
        <v>#N/A</v>
      </c>
      <c r="N332" s="77">
        <f>+IF($E332="","",IF(K332&lt;&gt;"",VLOOKUP(K332,'草地施肥標準'!A$11:P$262,16),""))</f>
      </c>
      <c r="O332" s="77">
        <f>+IF($E332="","",IF(L332&lt;&gt;"",VLOOKUP(L332,'畑作施肥標準'!A$11:AB$430,M332),""))</f>
      </c>
      <c r="P332" s="77"/>
      <c r="Q332" s="78">
        <f t="shared" si="12"/>
      </c>
      <c r="R332" s="104">
        <f t="shared" si="13"/>
      </c>
    </row>
    <row r="333" spans="2:18" ht="15">
      <c r="B333" s="113"/>
      <c r="C333" s="122"/>
      <c r="D333" s="110"/>
      <c r="E333" s="92"/>
      <c r="F333" s="94"/>
      <c r="G333" s="94"/>
      <c r="H333" s="43" t="e">
        <f>+VLOOKUP(D333,'草地施肥標準'!$G$2:$H$5,2)</f>
        <v>#N/A</v>
      </c>
      <c r="I333" s="43" t="e">
        <f t="shared" si="9"/>
        <v>#N/A</v>
      </c>
      <c r="J333" s="73" t="e">
        <f t="shared" si="14"/>
        <v>#N/A</v>
      </c>
      <c r="K333" s="73" t="e">
        <f t="shared" si="10"/>
        <v>#N/A</v>
      </c>
      <c r="L333" s="73" t="e">
        <f t="shared" si="11"/>
        <v>#N/A</v>
      </c>
      <c r="M333" s="73" t="e">
        <f t="shared" si="15"/>
        <v>#N/A</v>
      </c>
      <c r="N333" s="77">
        <f>+IF($E333="","",IF(K333&lt;&gt;"",VLOOKUP(K333,'草地施肥標準'!A$11:P$262,16),""))</f>
      </c>
      <c r="O333" s="77">
        <f>+IF($E333="","",IF(L333&lt;&gt;"",VLOOKUP(L333,'畑作施肥標準'!A$11:AB$430,M333),""))</f>
      </c>
      <c r="P333" s="77"/>
      <c r="Q333" s="78">
        <f t="shared" si="12"/>
      </c>
      <c r="R333" s="104">
        <f t="shared" si="13"/>
      </c>
    </row>
    <row r="334" spans="2:18" ht="15">
      <c r="B334" s="113"/>
      <c r="C334" s="122"/>
      <c r="D334" s="110"/>
      <c r="E334" s="92"/>
      <c r="F334" s="94"/>
      <c r="G334" s="94"/>
      <c r="H334" s="43" t="e">
        <f>+VLOOKUP(D334,'草地施肥標準'!$G$2:$H$5,2)</f>
        <v>#N/A</v>
      </c>
      <c r="I334" s="43" t="e">
        <f t="shared" si="9"/>
        <v>#N/A</v>
      </c>
      <c r="J334" s="73" t="e">
        <f t="shared" si="14"/>
        <v>#N/A</v>
      </c>
      <c r="K334" s="73" t="e">
        <f t="shared" si="10"/>
        <v>#N/A</v>
      </c>
      <c r="L334" s="73" t="e">
        <f t="shared" si="11"/>
        <v>#N/A</v>
      </c>
      <c r="M334" s="73" t="e">
        <f t="shared" si="15"/>
        <v>#N/A</v>
      </c>
      <c r="N334" s="77">
        <f>+IF($E334="","",IF(K334&lt;&gt;"",VLOOKUP(K334,'草地施肥標準'!A$11:P$262,16),""))</f>
      </c>
      <c r="O334" s="77">
        <f>+IF($E334="","",IF(L334&lt;&gt;"",VLOOKUP(L334,'畑作施肥標準'!A$11:AB$430,M334),""))</f>
      </c>
      <c r="P334" s="77"/>
      <c r="Q334" s="78">
        <f t="shared" si="12"/>
      </c>
      <c r="R334" s="104">
        <f t="shared" si="13"/>
      </c>
    </row>
    <row r="335" spans="2:18" ht="15">
      <c r="B335" s="113"/>
      <c r="C335" s="122"/>
      <c r="D335" s="110"/>
      <c r="E335" s="92"/>
      <c r="F335" s="94"/>
      <c r="G335" s="94"/>
      <c r="H335" s="43" t="e">
        <f>+VLOOKUP(D335,'草地施肥標準'!$G$2:$H$5,2)</f>
        <v>#N/A</v>
      </c>
      <c r="I335" s="43" t="e">
        <f t="shared" si="9"/>
        <v>#N/A</v>
      </c>
      <c r="J335" s="73" t="e">
        <f t="shared" si="14"/>
        <v>#N/A</v>
      </c>
      <c r="K335" s="73" t="e">
        <f t="shared" si="10"/>
        <v>#N/A</v>
      </c>
      <c r="L335" s="73" t="e">
        <f t="shared" si="11"/>
        <v>#N/A</v>
      </c>
      <c r="M335" s="73" t="e">
        <f t="shared" si="15"/>
        <v>#N/A</v>
      </c>
      <c r="N335" s="77">
        <f>+IF($E335="","",IF(K335&lt;&gt;"",VLOOKUP(K335,'草地施肥標準'!A$11:P$262,16),""))</f>
      </c>
      <c r="O335" s="77">
        <f>+IF($E335="","",IF(L335&lt;&gt;"",VLOOKUP(L335,'畑作施肥標準'!A$11:AB$430,M335),""))</f>
      </c>
      <c r="P335" s="77"/>
      <c r="Q335" s="78">
        <f t="shared" si="12"/>
      </c>
      <c r="R335" s="104">
        <f t="shared" si="13"/>
      </c>
    </row>
    <row r="336" spans="2:18" ht="15">
      <c r="B336" s="113"/>
      <c r="C336" s="122"/>
      <c r="D336" s="110"/>
      <c r="E336" s="92"/>
      <c r="F336" s="94"/>
      <c r="G336" s="94"/>
      <c r="H336" s="43" t="e">
        <f>+VLOOKUP(D336,'草地施肥標準'!$G$2:$H$5,2)</f>
        <v>#N/A</v>
      </c>
      <c r="I336" s="43" t="e">
        <f t="shared" si="9"/>
        <v>#N/A</v>
      </c>
      <c r="J336" s="73" t="e">
        <f t="shared" si="14"/>
        <v>#N/A</v>
      </c>
      <c r="K336" s="73" t="e">
        <f t="shared" si="10"/>
        <v>#N/A</v>
      </c>
      <c r="L336" s="73" t="e">
        <f t="shared" si="11"/>
        <v>#N/A</v>
      </c>
      <c r="M336" s="73" t="e">
        <f t="shared" si="15"/>
        <v>#N/A</v>
      </c>
      <c r="N336" s="77">
        <f>+IF($E336="","",IF(K336&lt;&gt;"",VLOOKUP(K336,'草地施肥標準'!A$11:P$262,16),""))</f>
      </c>
      <c r="O336" s="77">
        <f>+IF($E336="","",IF(L336&lt;&gt;"",VLOOKUP(L336,'畑作施肥標準'!A$11:AB$430,M336),""))</f>
      </c>
      <c r="P336" s="77"/>
      <c r="Q336" s="78">
        <f t="shared" si="12"/>
      </c>
      <c r="R336" s="104">
        <f t="shared" si="13"/>
      </c>
    </row>
    <row r="337" spans="2:18" ht="15">
      <c r="B337" s="113"/>
      <c r="C337" s="122"/>
      <c r="D337" s="110"/>
      <c r="E337" s="92"/>
      <c r="F337" s="94"/>
      <c r="G337" s="94"/>
      <c r="H337" s="43" t="e">
        <f>+VLOOKUP(D337,'草地施肥標準'!$G$2:$H$5,2)</f>
        <v>#N/A</v>
      </c>
      <c r="I337" s="43" t="e">
        <f t="shared" si="9"/>
        <v>#N/A</v>
      </c>
      <c r="J337" s="73" t="e">
        <f t="shared" si="14"/>
        <v>#N/A</v>
      </c>
      <c r="K337" s="73" t="e">
        <f t="shared" si="10"/>
        <v>#N/A</v>
      </c>
      <c r="L337" s="73" t="e">
        <f t="shared" si="11"/>
        <v>#N/A</v>
      </c>
      <c r="M337" s="73" t="e">
        <f t="shared" si="15"/>
        <v>#N/A</v>
      </c>
      <c r="N337" s="77">
        <f>+IF($E337="","",IF(K337&lt;&gt;"",VLOOKUP(K337,'草地施肥標準'!A$11:P$262,16),""))</f>
      </c>
      <c r="O337" s="77">
        <f>+IF($E337="","",IF(L337&lt;&gt;"",VLOOKUP(L337,'畑作施肥標準'!A$11:AB$430,M337),""))</f>
      </c>
      <c r="P337" s="77"/>
      <c r="Q337" s="78">
        <f t="shared" si="12"/>
      </c>
      <c r="R337" s="104">
        <f t="shared" si="13"/>
      </c>
    </row>
    <row r="338" spans="2:18" ht="15">
      <c r="B338" s="113"/>
      <c r="C338" s="122"/>
      <c r="D338" s="110"/>
      <c r="E338" s="92"/>
      <c r="F338" s="94"/>
      <c r="G338" s="94"/>
      <c r="H338" s="43" t="e">
        <f>+VLOOKUP(D338,'草地施肥標準'!$G$2:$H$5,2)</f>
        <v>#N/A</v>
      </c>
      <c r="I338" s="43" t="e">
        <f t="shared" si="9"/>
        <v>#N/A</v>
      </c>
      <c r="J338" s="73" t="e">
        <f t="shared" si="14"/>
        <v>#N/A</v>
      </c>
      <c r="K338" s="73" t="e">
        <f t="shared" si="10"/>
        <v>#N/A</v>
      </c>
      <c r="L338" s="73" t="e">
        <f t="shared" si="11"/>
        <v>#N/A</v>
      </c>
      <c r="M338" s="73" t="e">
        <f t="shared" si="15"/>
        <v>#N/A</v>
      </c>
      <c r="N338" s="77">
        <f>+IF($E338="","",IF(K338&lt;&gt;"",VLOOKUP(K338,'草地施肥標準'!A$11:P$262,16),""))</f>
      </c>
      <c r="O338" s="77">
        <f>+IF($E338="","",IF(L338&lt;&gt;"",VLOOKUP(L338,'畑作施肥標準'!A$11:AB$430,M338),""))</f>
      </c>
      <c r="P338" s="77"/>
      <c r="Q338" s="78">
        <f t="shared" si="12"/>
      </c>
      <c r="R338" s="104">
        <f t="shared" si="13"/>
      </c>
    </row>
    <row r="339" spans="2:18" ht="15">
      <c r="B339" s="113"/>
      <c r="C339" s="122"/>
      <c r="D339" s="110"/>
      <c r="E339" s="92"/>
      <c r="F339" s="94"/>
      <c r="G339" s="94"/>
      <c r="H339" s="43" t="e">
        <f>+VLOOKUP(D339,'草地施肥標準'!$G$2:$H$5,2)</f>
        <v>#N/A</v>
      </c>
      <c r="I339" s="43" t="e">
        <f t="shared" si="9"/>
        <v>#N/A</v>
      </c>
      <c r="J339" s="73" t="e">
        <f t="shared" si="14"/>
        <v>#N/A</v>
      </c>
      <c r="K339" s="73" t="e">
        <f t="shared" si="10"/>
        <v>#N/A</v>
      </c>
      <c r="L339" s="73" t="e">
        <f t="shared" si="11"/>
        <v>#N/A</v>
      </c>
      <c r="M339" s="73" t="e">
        <f t="shared" si="15"/>
        <v>#N/A</v>
      </c>
      <c r="N339" s="77">
        <f>+IF($E339="","",IF(K339&lt;&gt;"",VLOOKUP(K339,'草地施肥標準'!A$11:P$262,16),""))</f>
      </c>
      <c r="O339" s="77">
        <f>+IF($E339="","",IF(L339&lt;&gt;"",VLOOKUP(L339,'畑作施肥標準'!A$11:AB$430,M339),""))</f>
      </c>
      <c r="P339" s="77"/>
      <c r="Q339" s="78">
        <f t="shared" si="12"/>
      </c>
      <c r="R339" s="104">
        <f t="shared" si="13"/>
      </c>
    </row>
    <row r="340" spans="2:18" ht="15">
      <c r="B340" s="113"/>
      <c r="C340" s="122"/>
      <c r="D340" s="110"/>
      <c r="E340" s="92"/>
      <c r="F340" s="94"/>
      <c r="G340" s="94"/>
      <c r="H340" s="43" t="e">
        <f>+VLOOKUP(D340,'草地施肥標準'!$G$2:$H$5,2)</f>
        <v>#N/A</v>
      </c>
      <c r="I340" s="43" t="e">
        <f t="shared" si="9"/>
        <v>#N/A</v>
      </c>
      <c r="J340" s="73" t="e">
        <f t="shared" si="14"/>
        <v>#N/A</v>
      </c>
      <c r="K340" s="73" t="e">
        <f t="shared" si="10"/>
        <v>#N/A</v>
      </c>
      <c r="L340" s="73" t="e">
        <f t="shared" si="11"/>
        <v>#N/A</v>
      </c>
      <c r="M340" s="73" t="e">
        <f t="shared" si="15"/>
        <v>#N/A</v>
      </c>
      <c r="N340" s="77">
        <f>+IF($E340="","",IF(K340&lt;&gt;"",VLOOKUP(K340,'草地施肥標準'!A$11:P$262,16),""))</f>
      </c>
      <c r="O340" s="77">
        <f>+IF($E340="","",IF(L340&lt;&gt;"",VLOOKUP(L340,'畑作施肥標準'!A$11:AB$430,M340),""))</f>
      </c>
      <c r="P340" s="77"/>
      <c r="Q340" s="78">
        <f t="shared" si="12"/>
      </c>
      <c r="R340" s="104">
        <f t="shared" si="13"/>
      </c>
    </row>
    <row r="341" spans="2:18" ht="15">
      <c r="B341" s="113"/>
      <c r="C341" s="122"/>
      <c r="D341" s="110"/>
      <c r="E341" s="92"/>
      <c r="F341" s="94"/>
      <c r="G341" s="94"/>
      <c r="H341" s="43" t="e">
        <f>+VLOOKUP(D341,'草地施肥標準'!$G$2:$H$5,2)</f>
        <v>#N/A</v>
      </c>
      <c r="I341" s="43" t="e">
        <f t="shared" si="9"/>
        <v>#N/A</v>
      </c>
      <c r="J341" s="73" t="e">
        <f t="shared" si="14"/>
        <v>#N/A</v>
      </c>
      <c r="K341" s="73" t="e">
        <f t="shared" si="10"/>
        <v>#N/A</v>
      </c>
      <c r="L341" s="73" t="e">
        <f t="shared" si="11"/>
        <v>#N/A</v>
      </c>
      <c r="M341" s="73" t="e">
        <f t="shared" si="15"/>
        <v>#N/A</v>
      </c>
      <c r="N341" s="77">
        <f>+IF($E341="","",IF(K341&lt;&gt;"",VLOOKUP(K341,'草地施肥標準'!A$11:P$262,16),""))</f>
      </c>
      <c r="O341" s="77">
        <f>+IF($E341="","",IF(L341&lt;&gt;"",VLOOKUP(L341,'畑作施肥標準'!A$11:AB$430,M341),""))</f>
      </c>
      <c r="P341" s="77"/>
      <c r="Q341" s="78">
        <f t="shared" si="12"/>
      </c>
      <c r="R341" s="104">
        <f t="shared" si="13"/>
      </c>
    </row>
    <row r="342" spans="2:18" ht="15">
      <c r="B342" s="113"/>
      <c r="C342" s="122"/>
      <c r="D342" s="110"/>
      <c r="E342" s="92"/>
      <c r="F342" s="94"/>
      <c r="G342" s="94"/>
      <c r="H342" s="43" t="e">
        <f>+VLOOKUP(D342,'草地施肥標準'!$G$2:$H$5,2)</f>
        <v>#N/A</v>
      </c>
      <c r="I342" s="43" t="e">
        <f t="shared" si="9"/>
        <v>#N/A</v>
      </c>
      <c r="J342" s="73" t="e">
        <f t="shared" si="14"/>
        <v>#N/A</v>
      </c>
      <c r="K342" s="73" t="e">
        <f t="shared" si="10"/>
        <v>#N/A</v>
      </c>
      <c r="L342" s="73" t="e">
        <f t="shared" si="11"/>
        <v>#N/A</v>
      </c>
      <c r="M342" s="73" t="e">
        <f t="shared" si="15"/>
        <v>#N/A</v>
      </c>
      <c r="N342" s="77">
        <f>+IF($E342="","",IF(K342&lt;&gt;"",VLOOKUP(K342,'草地施肥標準'!A$11:P$262,16),""))</f>
      </c>
      <c r="O342" s="77">
        <f>+IF($E342="","",IF(L342&lt;&gt;"",VLOOKUP(L342,'畑作施肥標準'!A$11:AB$430,M342),""))</f>
      </c>
      <c r="P342" s="77"/>
      <c r="Q342" s="78">
        <f t="shared" si="12"/>
      </c>
      <c r="R342" s="104">
        <f t="shared" si="13"/>
      </c>
    </row>
    <row r="343" spans="2:18" ht="15">
      <c r="B343" s="113"/>
      <c r="C343" s="122"/>
      <c r="D343" s="110"/>
      <c r="E343" s="92"/>
      <c r="F343" s="94"/>
      <c r="G343" s="94"/>
      <c r="H343" s="43" t="e">
        <f>+VLOOKUP(D343,'草地施肥標準'!$G$2:$H$5,2)</f>
        <v>#N/A</v>
      </c>
      <c r="I343" s="43" t="e">
        <f t="shared" si="9"/>
        <v>#N/A</v>
      </c>
      <c r="J343" s="73" t="e">
        <f t="shared" si="14"/>
        <v>#N/A</v>
      </c>
      <c r="K343" s="73" t="e">
        <f t="shared" si="10"/>
        <v>#N/A</v>
      </c>
      <c r="L343" s="73" t="e">
        <f t="shared" si="11"/>
        <v>#N/A</v>
      </c>
      <c r="M343" s="73" t="e">
        <f t="shared" si="15"/>
        <v>#N/A</v>
      </c>
      <c r="N343" s="77">
        <f>+IF($E343="","",IF(K343&lt;&gt;"",VLOOKUP(K343,'草地施肥標準'!A$11:P$262,16),""))</f>
      </c>
      <c r="O343" s="77">
        <f>+IF($E343="","",IF(L343&lt;&gt;"",VLOOKUP(L343,'畑作施肥標準'!A$11:AB$430,M343),""))</f>
      </c>
      <c r="P343" s="77"/>
      <c r="Q343" s="78">
        <f t="shared" si="12"/>
      </c>
      <c r="R343" s="104">
        <f t="shared" si="13"/>
      </c>
    </row>
    <row r="344" spans="2:18" ht="15">
      <c r="B344" s="113"/>
      <c r="C344" s="122"/>
      <c r="D344" s="110"/>
      <c r="E344" s="92"/>
      <c r="F344" s="94"/>
      <c r="G344" s="94"/>
      <c r="H344" s="43" t="e">
        <f>+VLOOKUP(D344,'草地施肥標準'!$G$2:$H$5,2)</f>
        <v>#N/A</v>
      </c>
      <c r="I344" s="43" t="e">
        <f t="shared" si="9"/>
        <v>#N/A</v>
      </c>
      <c r="J344" s="73" t="e">
        <f t="shared" si="14"/>
        <v>#N/A</v>
      </c>
      <c r="K344" s="73" t="e">
        <f t="shared" si="10"/>
        <v>#N/A</v>
      </c>
      <c r="L344" s="73" t="e">
        <f t="shared" si="11"/>
        <v>#N/A</v>
      </c>
      <c r="M344" s="73" t="e">
        <f t="shared" si="15"/>
        <v>#N/A</v>
      </c>
      <c r="N344" s="77">
        <f>+IF($E344="","",IF(K344&lt;&gt;"",VLOOKUP(K344,'草地施肥標準'!A$11:P$262,16),""))</f>
      </c>
      <c r="O344" s="77">
        <f>+IF($E344="","",IF(L344&lt;&gt;"",VLOOKUP(L344,'畑作施肥標準'!A$11:AB$430,M344),""))</f>
      </c>
      <c r="P344" s="77"/>
      <c r="Q344" s="78">
        <f t="shared" si="12"/>
      </c>
      <c r="R344" s="104">
        <f t="shared" si="13"/>
      </c>
    </row>
    <row r="345" spans="2:18" ht="15">
      <c r="B345" s="113"/>
      <c r="C345" s="122"/>
      <c r="D345" s="110"/>
      <c r="E345" s="92"/>
      <c r="F345" s="94"/>
      <c r="G345" s="94"/>
      <c r="H345" s="43" t="e">
        <f>+VLOOKUP(D345,'草地施肥標準'!$G$2:$H$5,2)</f>
        <v>#N/A</v>
      </c>
      <c r="I345" s="43" t="e">
        <f t="shared" si="9"/>
        <v>#N/A</v>
      </c>
      <c r="J345" s="73" t="e">
        <f t="shared" si="14"/>
        <v>#N/A</v>
      </c>
      <c r="K345" s="73" t="e">
        <f t="shared" si="10"/>
        <v>#N/A</v>
      </c>
      <c r="L345" s="73" t="e">
        <f t="shared" si="11"/>
        <v>#N/A</v>
      </c>
      <c r="M345" s="73" t="e">
        <f t="shared" si="15"/>
        <v>#N/A</v>
      </c>
      <c r="N345" s="77">
        <f>+IF($E345="","",IF(K345&lt;&gt;"",VLOOKUP(K345,'草地施肥標準'!A$11:P$262,16),""))</f>
      </c>
      <c r="O345" s="77">
        <f>+IF($E345="","",IF(L345&lt;&gt;"",VLOOKUP(L345,'畑作施肥標準'!A$11:AB$430,M345),""))</f>
      </c>
      <c r="P345" s="77"/>
      <c r="Q345" s="78">
        <f t="shared" si="12"/>
      </c>
      <c r="R345" s="104">
        <f t="shared" si="13"/>
      </c>
    </row>
    <row r="346" spans="2:18" ht="15">
      <c r="B346" s="113"/>
      <c r="C346" s="122"/>
      <c r="D346" s="110"/>
      <c r="E346" s="92"/>
      <c r="F346" s="94"/>
      <c r="G346" s="94"/>
      <c r="H346" s="43" t="e">
        <f>+VLOOKUP(D346,'草地施肥標準'!$G$2:$H$5,2)</f>
        <v>#N/A</v>
      </c>
      <c r="I346" s="43" t="e">
        <f t="shared" si="9"/>
        <v>#N/A</v>
      </c>
      <c r="J346" s="73" t="e">
        <f t="shared" si="14"/>
        <v>#N/A</v>
      </c>
      <c r="K346" s="73" t="e">
        <f t="shared" si="10"/>
        <v>#N/A</v>
      </c>
      <c r="L346" s="73" t="e">
        <f t="shared" si="11"/>
        <v>#N/A</v>
      </c>
      <c r="M346" s="73" t="e">
        <f t="shared" si="15"/>
        <v>#N/A</v>
      </c>
      <c r="N346" s="77">
        <f>+IF($E346="","",IF(K346&lt;&gt;"",VLOOKUP(K346,'草地施肥標準'!A$11:P$262,16),""))</f>
      </c>
      <c r="O346" s="77">
        <f>+IF($E346="","",IF(L346&lt;&gt;"",VLOOKUP(L346,'畑作施肥標準'!A$11:AB$430,M346),""))</f>
      </c>
      <c r="P346" s="77"/>
      <c r="Q346" s="78">
        <f t="shared" si="12"/>
      </c>
      <c r="R346" s="104">
        <f t="shared" si="13"/>
      </c>
    </row>
    <row r="347" spans="2:18" ht="15">
      <c r="B347" s="113"/>
      <c r="C347" s="122"/>
      <c r="D347" s="110"/>
      <c r="E347" s="92"/>
      <c r="F347" s="94"/>
      <c r="G347" s="94"/>
      <c r="H347" s="43" t="e">
        <f>+VLOOKUP(D347,'草地施肥標準'!$G$2:$H$5,2)</f>
        <v>#N/A</v>
      </c>
      <c r="I347" s="43" t="e">
        <f t="shared" si="9"/>
        <v>#N/A</v>
      </c>
      <c r="J347" s="73" t="e">
        <f t="shared" si="14"/>
        <v>#N/A</v>
      </c>
      <c r="K347" s="73" t="e">
        <f t="shared" si="10"/>
        <v>#N/A</v>
      </c>
      <c r="L347" s="73" t="e">
        <f t="shared" si="11"/>
        <v>#N/A</v>
      </c>
      <c r="M347" s="73" t="e">
        <f t="shared" si="15"/>
        <v>#N/A</v>
      </c>
      <c r="N347" s="77">
        <f>+IF($E347="","",IF(K347&lt;&gt;"",VLOOKUP(K347,'草地施肥標準'!A$11:P$262,16),""))</f>
      </c>
      <c r="O347" s="77">
        <f>+IF($E347="","",IF(L347&lt;&gt;"",VLOOKUP(L347,'畑作施肥標準'!A$11:AB$430,M347),""))</f>
      </c>
      <c r="P347" s="77"/>
      <c r="Q347" s="78">
        <f t="shared" si="12"/>
      </c>
      <c r="R347" s="104">
        <f t="shared" si="13"/>
      </c>
    </row>
    <row r="348" spans="2:18" ht="15">
      <c r="B348" s="113"/>
      <c r="C348" s="122"/>
      <c r="D348" s="110"/>
      <c r="E348" s="92"/>
      <c r="F348" s="94"/>
      <c r="G348" s="94"/>
      <c r="H348" s="43" t="e">
        <f>+VLOOKUP(D348,'草地施肥標準'!$G$2:$H$5,2)</f>
        <v>#N/A</v>
      </c>
      <c r="I348" s="43" t="e">
        <f t="shared" si="9"/>
        <v>#N/A</v>
      </c>
      <c r="J348" s="73" t="e">
        <f t="shared" si="14"/>
        <v>#N/A</v>
      </c>
      <c r="K348" s="73" t="e">
        <f t="shared" si="10"/>
        <v>#N/A</v>
      </c>
      <c r="L348" s="73" t="e">
        <f t="shared" si="11"/>
        <v>#N/A</v>
      </c>
      <c r="M348" s="73" t="e">
        <f t="shared" si="15"/>
        <v>#N/A</v>
      </c>
      <c r="N348" s="77">
        <f>+IF($E348="","",IF(K348&lt;&gt;"",VLOOKUP(K348,'草地施肥標準'!A$11:P$262,16),""))</f>
      </c>
      <c r="O348" s="77">
        <f>+IF($E348="","",IF(L348&lt;&gt;"",VLOOKUP(L348,'畑作施肥標準'!A$11:AB$430,M348),""))</f>
      </c>
      <c r="P348" s="77"/>
      <c r="Q348" s="78">
        <f t="shared" si="12"/>
      </c>
      <c r="R348" s="104">
        <f t="shared" si="13"/>
      </c>
    </row>
    <row r="349" spans="2:18" ht="15">
      <c r="B349" s="113"/>
      <c r="C349" s="122"/>
      <c r="D349" s="110"/>
      <c r="E349" s="92"/>
      <c r="F349" s="94"/>
      <c r="G349" s="94"/>
      <c r="H349" s="43" t="e">
        <f>+VLOOKUP(D349,'草地施肥標準'!$G$2:$H$5,2)</f>
        <v>#N/A</v>
      </c>
      <c r="I349" s="43" t="e">
        <f t="shared" si="9"/>
        <v>#N/A</v>
      </c>
      <c r="J349" s="73" t="e">
        <f t="shared" si="14"/>
        <v>#N/A</v>
      </c>
      <c r="K349" s="73" t="e">
        <f t="shared" si="10"/>
        <v>#N/A</v>
      </c>
      <c r="L349" s="73" t="e">
        <f t="shared" si="11"/>
        <v>#N/A</v>
      </c>
      <c r="M349" s="73" t="e">
        <f t="shared" si="15"/>
        <v>#N/A</v>
      </c>
      <c r="N349" s="77">
        <f>+IF($E349="","",IF(K349&lt;&gt;"",VLOOKUP(K349,'草地施肥標準'!A$11:P$262,16),""))</f>
      </c>
      <c r="O349" s="77">
        <f>+IF($E349="","",IF(L349&lt;&gt;"",VLOOKUP(L349,'畑作施肥標準'!A$11:AB$430,M349),""))</f>
      </c>
      <c r="P349" s="77"/>
      <c r="Q349" s="78">
        <f t="shared" si="12"/>
      </c>
      <c r="R349" s="104">
        <f t="shared" si="13"/>
      </c>
    </row>
    <row r="350" spans="2:18" ht="15">
      <c r="B350" s="113"/>
      <c r="C350" s="122"/>
      <c r="D350" s="110"/>
      <c r="E350" s="92"/>
      <c r="F350" s="94"/>
      <c r="G350" s="94"/>
      <c r="H350" s="43" t="e">
        <f>+VLOOKUP(D350,'草地施肥標準'!$G$2:$H$5,2)</f>
        <v>#N/A</v>
      </c>
      <c r="I350" s="43" t="e">
        <f t="shared" si="9"/>
        <v>#N/A</v>
      </c>
      <c r="J350" s="73" t="e">
        <f t="shared" si="14"/>
        <v>#N/A</v>
      </c>
      <c r="K350" s="73" t="e">
        <f t="shared" si="10"/>
        <v>#N/A</v>
      </c>
      <c r="L350" s="73" t="e">
        <f t="shared" si="11"/>
        <v>#N/A</v>
      </c>
      <c r="M350" s="73" t="e">
        <f t="shared" si="15"/>
        <v>#N/A</v>
      </c>
      <c r="N350" s="77">
        <f>+IF($E350="","",IF(K350&lt;&gt;"",VLOOKUP(K350,'草地施肥標準'!A$11:P$262,16),""))</f>
      </c>
      <c r="O350" s="77">
        <f>+IF($E350="","",IF(L350&lt;&gt;"",VLOOKUP(L350,'畑作施肥標準'!A$11:AB$430,M350),""))</f>
      </c>
      <c r="P350" s="77"/>
      <c r="Q350" s="78">
        <f t="shared" si="12"/>
      </c>
      <c r="R350" s="104">
        <f t="shared" si="13"/>
      </c>
    </row>
    <row r="351" spans="2:18" ht="15">
      <c r="B351" s="113"/>
      <c r="C351" s="122"/>
      <c r="D351" s="110"/>
      <c r="E351" s="92"/>
      <c r="F351" s="94"/>
      <c r="G351" s="94"/>
      <c r="H351" s="43" t="e">
        <f>+VLOOKUP(D351,'草地施肥標準'!$G$2:$H$5,2)</f>
        <v>#N/A</v>
      </c>
      <c r="I351" s="43" t="e">
        <f t="shared" si="9"/>
        <v>#N/A</v>
      </c>
      <c r="J351" s="73" t="e">
        <f t="shared" si="14"/>
        <v>#N/A</v>
      </c>
      <c r="K351" s="73" t="e">
        <f t="shared" si="10"/>
        <v>#N/A</v>
      </c>
      <c r="L351" s="73" t="e">
        <f t="shared" si="11"/>
        <v>#N/A</v>
      </c>
      <c r="M351" s="73" t="e">
        <f t="shared" si="15"/>
        <v>#N/A</v>
      </c>
      <c r="N351" s="77">
        <f>+IF($E351="","",IF(K351&lt;&gt;"",VLOOKUP(K351,'草地施肥標準'!A$11:P$262,16),""))</f>
      </c>
      <c r="O351" s="77">
        <f>+IF($E351="","",IF(L351&lt;&gt;"",VLOOKUP(L351,'畑作施肥標準'!A$11:AB$430,M351),""))</f>
      </c>
      <c r="P351" s="77"/>
      <c r="Q351" s="78">
        <f t="shared" si="12"/>
      </c>
      <c r="R351" s="104">
        <f t="shared" si="13"/>
      </c>
    </row>
    <row r="352" spans="2:18" ht="15">
      <c r="B352" s="113"/>
      <c r="C352" s="122"/>
      <c r="D352" s="110"/>
      <c r="E352" s="92"/>
      <c r="F352" s="94"/>
      <c r="G352" s="94"/>
      <c r="H352" s="43" t="e">
        <f>+VLOOKUP(D352,'草地施肥標準'!$G$2:$H$5,2)</f>
        <v>#N/A</v>
      </c>
      <c r="I352" s="43" t="e">
        <f t="shared" si="9"/>
        <v>#N/A</v>
      </c>
      <c r="J352" s="73" t="e">
        <f t="shared" si="14"/>
        <v>#N/A</v>
      </c>
      <c r="K352" s="73" t="e">
        <f t="shared" si="10"/>
        <v>#N/A</v>
      </c>
      <c r="L352" s="73" t="e">
        <f t="shared" si="11"/>
        <v>#N/A</v>
      </c>
      <c r="M352" s="73" t="e">
        <f t="shared" si="15"/>
        <v>#N/A</v>
      </c>
      <c r="N352" s="77">
        <f>+IF($E352="","",IF(K352&lt;&gt;"",VLOOKUP(K352,'草地施肥標準'!A$11:P$262,16),""))</f>
      </c>
      <c r="O352" s="77">
        <f>+IF($E352="","",IF(L352&lt;&gt;"",VLOOKUP(L352,'畑作施肥標準'!A$11:AB$430,M352),""))</f>
      </c>
      <c r="P352" s="77"/>
      <c r="Q352" s="78">
        <f t="shared" si="12"/>
      </c>
      <c r="R352" s="104">
        <f t="shared" si="13"/>
      </c>
    </row>
    <row r="353" spans="2:18" ht="15">
      <c r="B353" s="113"/>
      <c r="C353" s="122"/>
      <c r="D353" s="110"/>
      <c r="E353" s="92"/>
      <c r="F353" s="94"/>
      <c r="G353" s="94"/>
      <c r="H353" s="43" t="e">
        <f>+VLOOKUP(D353,'草地施肥標準'!$G$2:$H$5,2)</f>
        <v>#N/A</v>
      </c>
      <c r="I353" s="43" t="e">
        <f t="shared" si="9"/>
        <v>#N/A</v>
      </c>
      <c r="J353" s="73" t="e">
        <f t="shared" si="14"/>
        <v>#N/A</v>
      </c>
      <c r="K353" s="73" t="e">
        <f t="shared" si="10"/>
        <v>#N/A</v>
      </c>
      <c r="L353" s="73" t="e">
        <f t="shared" si="11"/>
        <v>#N/A</v>
      </c>
      <c r="M353" s="73" t="e">
        <f t="shared" si="15"/>
        <v>#N/A</v>
      </c>
      <c r="N353" s="77">
        <f>+IF($E353="","",IF(K353&lt;&gt;"",VLOOKUP(K353,'草地施肥標準'!A$11:P$262,16),""))</f>
      </c>
      <c r="O353" s="77">
        <f>+IF($E353="","",IF(L353&lt;&gt;"",VLOOKUP(L353,'畑作施肥標準'!A$11:AB$430,M353),""))</f>
      </c>
      <c r="P353" s="77"/>
      <c r="Q353" s="78">
        <f t="shared" si="12"/>
      </c>
      <c r="R353" s="104">
        <f t="shared" si="13"/>
      </c>
    </row>
    <row r="354" spans="2:18" ht="15">
      <c r="B354" s="113"/>
      <c r="C354" s="122"/>
      <c r="D354" s="110"/>
      <c r="E354" s="92"/>
      <c r="F354" s="94"/>
      <c r="G354" s="94"/>
      <c r="H354" s="43" t="e">
        <f>+VLOOKUP(D354,'草地施肥標準'!$G$2:$H$5,2)</f>
        <v>#N/A</v>
      </c>
      <c r="I354" s="43" t="e">
        <f t="shared" si="9"/>
        <v>#N/A</v>
      </c>
      <c r="J354" s="73" t="e">
        <f t="shared" si="14"/>
        <v>#N/A</v>
      </c>
      <c r="K354" s="73" t="e">
        <f t="shared" si="10"/>
        <v>#N/A</v>
      </c>
      <c r="L354" s="73" t="e">
        <f t="shared" si="11"/>
        <v>#N/A</v>
      </c>
      <c r="M354" s="73" t="e">
        <f t="shared" si="15"/>
        <v>#N/A</v>
      </c>
      <c r="N354" s="77">
        <f>+IF($E354="","",IF(K354&lt;&gt;"",VLOOKUP(K354,'草地施肥標準'!A$11:P$262,16),""))</f>
      </c>
      <c r="O354" s="77">
        <f>+IF($E354="","",IF(L354&lt;&gt;"",VLOOKUP(L354,'畑作施肥標準'!A$11:AB$430,M354),""))</f>
      </c>
      <c r="P354" s="77"/>
      <c r="Q354" s="78">
        <f t="shared" si="12"/>
      </c>
      <c r="R354" s="104">
        <f t="shared" si="13"/>
      </c>
    </row>
    <row r="355" spans="2:18" ht="15">
      <c r="B355" s="113"/>
      <c r="C355" s="122"/>
      <c r="D355" s="110"/>
      <c r="E355" s="92"/>
      <c r="F355" s="94"/>
      <c r="G355" s="94"/>
      <c r="H355" s="43" t="e">
        <f>+VLOOKUP(D355,'草地施肥標準'!$G$2:$H$5,2)</f>
        <v>#N/A</v>
      </c>
      <c r="I355" s="43" t="e">
        <f t="shared" si="9"/>
        <v>#N/A</v>
      </c>
      <c r="J355" s="73" t="e">
        <f t="shared" si="14"/>
        <v>#N/A</v>
      </c>
      <c r="K355" s="73" t="e">
        <f t="shared" si="10"/>
        <v>#N/A</v>
      </c>
      <c r="L355" s="73" t="e">
        <f t="shared" si="11"/>
        <v>#N/A</v>
      </c>
      <c r="M355" s="73" t="e">
        <f t="shared" si="15"/>
        <v>#N/A</v>
      </c>
      <c r="N355" s="77">
        <f>+IF($E355="","",IF(K355&lt;&gt;"",VLOOKUP(K355,'草地施肥標準'!A$11:P$262,16),""))</f>
      </c>
      <c r="O355" s="77">
        <f>+IF($E355="","",IF(L355&lt;&gt;"",VLOOKUP(L355,'畑作施肥標準'!A$11:AB$430,M355),""))</f>
      </c>
      <c r="P355" s="77"/>
      <c r="Q355" s="78">
        <f t="shared" si="12"/>
      </c>
      <c r="R355" s="104">
        <f t="shared" si="13"/>
      </c>
    </row>
    <row r="356" spans="2:18" ht="15">
      <c r="B356" s="113"/>
      <c r="C356" s="122"/>
      <c r="D356" s="110"/>
      <c r="E356" s="92"/>
      <c r="F356" s="94"/>
      <c r="G356" s="94"/>
      <c r="H356" s="43" t="e">
        <f>+VLOOKUP(D356,'草地施肥標準'!$G$2:$H$5,2)</f>
        <v>#N/A</v>
      </c>
      <c r="I356" s="43" t="e">
        <f t="shared" si="9"/>
        <v>#N/A</v>
      </c>
      <c r="J356" s="73" t="e">
        <f t="shared" si="14"/>
        <v>#N/A</v>
      </c>
      <c r="K356" s="73" t="e">
        <f t="shared" si="10"/>
        <v>#N/A</v>
      </c>
      <c r="L356" s="73" t="e">
        <f t="shared" si="11"/>
        <v>#N/A</v>
      </c>
      <c r="M356" s="73" t="e">
        <f t="shared" si="15"/>
        <v>#N/A</v>
      </c>
      <c r="N356" s="77">
        <f>+IF($E356="","",IF(K356&lt;&gt;"",VLOOKUP(K356,'草地施肥標準'!A$11:P$262,16),""))</f>
      </c>
      <c r="O356" s="77">
        <f>+IF($E356="","",IF(L356&lt;&gt;"",VLOOKUP(L356,'畑作施肥標準'!A$11:AB$430,M356),""))</f>
      </c>
      <c r="P356" s="77"/>
      <c r="Q356" s="78">
        <f t="shared" si="12"/>
      </c>
      <c r="R356" s="104">
        <f t="shared" si="13"/>
      </c>
    </row>
    <row r="357" spans="2:18" ht="15">
      <c r="B357" s="113"/>
      <c r="C357" s="122"/>
      <c r="D357" s="110"/>
      <c r="E357" s="92"/>
      <c r="F357" s="94"/>
      <c r="G357" s="94"/>
      <c r="H357" s="43" t="e">
        <f>+VLOOKUP(D357,'草地施肥標準'!$G$2:$H$5,2)</f>
        <v>#N/A</v>
      </c>
      <c r="I357" s="43" t="e">
        <f t="shared" si="9"/>
        <v>#N/A</v>
      </c>
      <c r="J357" s="73" t="e">
        <f t="shared" si="14"/>
        <v>#N/A</v>
      </c>
      <c r="K357" s="73" t="e">
        <f t="shared" si="10"/>
        <v>#N/A</v>
      </c>
      <c r="L357" s="73" t="e">
        <f t="shared" si="11"/>
        <v>#N/A</v>
      </c>
      <c r="M357" s="73" t="e">
        <f t="shared" si="15"/>
        <v>#N/A</v>
      </c>
      <c r="N357" s="77">
        <f>+IF($E357="","",IF(K357&lt;&gt;"",VLOOKUP(K357,'草地施肥標準'!A$11:P$262,16),""))</f>
      </c>
      <c r="O357" s="77">
        <f>+IF($E357="","",IF(L357&lt;&gt;"",VLOOKUP(L357,'畑作施肥標準'!A$11:AB$430,M357),""))</f>
      </c>
      <c r="P357" s="77"/>
      <c r="Q357" s="78">
        <f t="shared" si="12"/>
      </c>
      <c r="R357" s="104">
        <f t="shared" si="13"/>
      </c>
    </row>
    <row r="358" spans="2:18" ht="15">
      <c r="B358" s="113"/>
      <c r="C358" s="122"/>
      <c r="D358" s="110"/>
      <c r="E358" s="92"/>
      <c r="F358" s="94"/>
      <c r="G358" s="94"/>
      <c r="H358" s="43" t="e">
        <f>+VLOOKUP(D358,'草地施肥標準'!$G$2:$H$5,2)</f>
        <v>#N/A</v>
      </c>
      <c r="I358" s="43" t="e">
        <f t="shared" si="9"/>
        <v>#N/A</v>
      </c>
      <c r="J358" s="73" t="e">
        <f t="shared" si="14"/>
        <v>#N/A</v>
      </c>
      <c r="K358" s="73" t="e">
        <f t="shared" si="10"/>
        <v>#N/A</v>
      </c>
      <c r="L358" s="73" t="e">
        <f t="shared" si="11"/>
        <v>#N/A</v>
      </c>
      <c r="M358" s="73" t="e">
        <f t="shared" si="15"/>
        <v>#N/A</v>
      </c>
      <c r="N358" s="77">
        <f>+IF($E358="","",IF(K358&lt;&gt;"",VLOOKUP(K358,'草地施肥標準'!A$11:P$262,16),""))</f>
      </c>
      <c r="O358" s="77">
        <f>+IF($E358="","",IF(L358&lt;&gt;"",VLOOKUP(L358,'畑作施肥標準'!A$11:AB$430,M358),""))</f>
      </c>
      <c r="P358" s="77"/>
      <c r="Q358" s="78">
        <f t="shared" si="12"/>
      </c>
      <c r="R358" s="104">
        <f t="shared" si="13"/>
      </c>
    </row>
    <row r="359" spans="2:18" ht="15">
      <c r="B359" s="113"/>
      <c r="C359" s="122"/>
      <c r="D359" s="110"/>
      <c r="E359" s="92"/>
      <c r="F359" s="94"/>
      <c r="G359" s="94"/>
      <c r="H359" s="43" t="e">
        <f>+VLOOKUP(D359,'草地施肥標準'!$G$2:$H$5,2)</f>
        <v>#N/A</v>
      </c>
      <c r="I359" s="43" t="e">
        <f aca="true" t="shared" si="16" ref="I359:I422">+VLOOKUP(E359,$E$13:$F$21,2)</f>
        <v>#N/A</v>
      </c>
      <c r="J359" s="73" t="e">
        <f t="shared" si="14"/>
        <v>#N/A</v>
      </c>
      <c r="K359" s="73" t="e">
        <f aca="true" t="shared" si="17" ref="K359:K422">+IF(VALUE(I359)&lt;5,I359&amp;$H$225&amp;H359&amp;J359,"")</f>
        <v>#N/A</v>
      </c>
      <c r="L359" s="73" t="e">
        <f aca="true" t="shared" si="18" ref="L359:L422">+IF(VALUE(I359)&gt;=5,I359&amp;H359&amp;$H$227,"")</f>
        <v>#N/A</v>
      </c>
      <c r="M359" s="73" t="e">
        <f t="shared" si="15"/>
        <v>#N/A</v>
      </c>
      <c r="N359" s="77">
        <f>+IF($E359="","",IF(K359&lt;&gt;"",VLOOKUP(K359,'草地施肥標準'!A$11:P$262,16),""))</f>
      </c>
      <c r="O359" s="77">
        <f>+IF($E359="","",IF(L359&lt;&gt;"",VLOOKUP(L359,'畑作施肥標準'!A$11:AB$430,M359),""))</f>
      </c>
      <c r="P359" s="77"/>
      <c r="Q359" s="78">
        <f aca="true" t="shared" si="19" ref="Q359:Q422">+IF($E359="","",IF(N359="",+$C359/O359,+$C359/N359))</f>
      </c>
      <c r="R359" s="104">
        <f aca="true" t="shared" si="20" ref="R359:R422">+IF(AND(E359&lt;&gt;"",F359="",G359="")=TRUE,+$R$7,IF(OR(N359="-",O359="-")=TRUE,+$R$8,""))</f>
      </c>
    </row>
    <row r="360" spans="2:18" ht="15">
      <c r="B360" s="113"/>
      <c r="C360" s="122"/>
      <c r="D360" s="110"/>
      <c r="E360" s="92"/>
      <c r="F360" s="94"/>
      <c r="G360" s="94"/>
      <c r="H360" s="43" t="e">
        <f>+VLOOKUP(D360,'草地施肥標準'!$G$2:$H$5,2)</f>
        <v>#N/A</v>
      </c>
      <c r="I360" s="43" t="e">
        <f t="shared" si="16"/>
        <v>#N/A</v>
      </c>
      <c r="J360" s="73" t="e">
        <f t="shared" si="14"/>
        <v>#N/A</v>
      </c>
      <c r="K360" s="73" t="e">
        <f t="shared" si="17"/>
        <v>#N/A</v>
      </c>
      <c r="L360" s="73" t="e">
        <f t="shared" si="18"/>
        <v>#N/A</v>
      </c>
      <c r="M360" s="73" t="e">
        <f t="shared" si="15"/>
        <v>#N/A</v>
      </c>
      <c r="N360" s="77">
        <f>+IF($E360="","",IF(K360&lt;&gt;"",VLOOKUP(K360,'草地施肥標準'!A$11:P$262,16),""))</f>
      </c>
      <c r="O360" s="77">
        <f>+IF($E360="","",IF(L360&lt;&gt;"",VLOOKUP(L360,'畑作施肥標準'!A$11:AB$430,M360),""))</f>
      </c>
      <c r="P360" s="77"/>
      <c r="Q360" s="78">
        <f t="shared" si="19"/>
      </c>
      <c r="R360" s="104">
        <f t="shared" si="20"/>
      </c>
    </row>
    <row r="361" spans="2:18" ht="15">
      <c r="B361" s="113"/>
      <c r="C361" s="122"/>
      <c r="D361" s="110"/>
      <c r="E361" s="92"/>
      <c r="F361" s="94"/>
      <c r="G361" s="94"/>
      <c r="H361" s="43" t="e">
        <f>+VLOOKUP(D361,'草地施肥標準'!$G$2:$H$5,2)</f>
        <v>#N/A</v>
      </c>
      <c r="I361" s="43" t="e">
        <f t="shared" si="16"/>
        <v>#N/A</v>
      </c>
      <c r="J361" s="73" t="e">
        <f t="shared" si="14"/>
        <v>#N/A</v>
      </c>
      <c r="K361" s="73" t="e">
        <f t="shared" si="17"/>
        <v>#N/A</v>
      </c>
      <c r="L361" s="73" t="e">
        <f t="shared" si="18"/>
        <v>#N/A</v>
      </c>
      <c r="M361" s="73" t="e">
        <f t="shared" si="15"/>
        <v>#N/A</v>
      </c>
      <c r="N361" s="77">
        <f>+IF($E361="","",IF(K361&lt;&gt;"",VLOOKUP(K361,'草地施肥標準'!A$11:P$262,16),""))</f>
      </c>
      <c r="O361" s="77">
        <f>+IF($E361="","",IF(L361&lt;&gt;"",VLOOKUP(L361,'畑作施肥標準'!A$11:AB$430,M361),""))</f>
      </c>
      <c r="P361" s="77"/>
      <c r="Q361" s="78">
        <f t="shared" si="19"/>
      </c>
      <c r="R361" s="104">
        <f t="shared" si="20"/>
      </c>
    </row>
    <row r="362" spans="2:18" ht="15">
      <c r="B362" s="113"/>
      <c r="C362" s="122"/>
      <c r="D362" s="110"/>
      <c r="E362" s="92"/>
      <c r="F362" s="94"/>
      <c r="G362" s="94"/>
      <c r="H362" s="43" t="e">
        <f>+VLOOKUP(D362,'草地施肥標準'!$G$2:$H$5,2)</f>
        <v>#N/A</v>
      </c>
      <c r="I362" s="43" t="e">
        <f t="shared" si="16"/>
        <v>#N/A</v>
      </c>
      <c r="J362" s="73" t="e">
        <f t="shared" si="14"/>
        <v>#N/A</v>
      </c>
      <c r="K362" s="73" t="e">
        <f t="shared" si="17"/>
        <v>#N/A</v>
      </c>
      <c r="L362" s="73" t="e">
        <f t="shared" si="18"/>
        <v>#N/A</v>
      </c>
      <c r="M362" s="73" t="e">
        <f t="shared" si="15"/>
        <v>#N/A</v>
      </c>
      <c r="N362" s="77">
        <f>+IF($E362="","",IF(K362&lt;&gt;"",VLOOKUP(K362,'草地施肥標準'!A$11:P$262,16),""))</f>
      </c>
      <c r="O362" s="77">
        <f>+IF($E362="","",IF(L362&lt;&gt;"",VLOOKUP(L362,'畑作施肥標準'!A$11:AB$430,M362),""))</f>
      </c>
      <c r="P362" s="77"/>
      <c r="Q362" s="78">
        <f t="shared" si="19"/>
      </c>
      <c r="R362" s="104">
        <f t="shared" si="20"/>
      </c>
    </row>
    <row r="363" spans="2:18" ht="15">
      <c r="B363" s="113"/>
      <c r="C363" s="122"/>
      <c r="D363" s="110"/>
      <c r="E363" s="92"/>
      <c r="F363" s="94"/>
      <c r="G363" s="94"/>
      <c r="H363" s="43" t="e">
        <f>+VLOOKUP(D363,'草地施肥標準'!$G$2:$H$5,2)</f>
        <v>#N/A</v>
      </c>
      <c r="I363" s="43" t="e">
        <f t="shared" si="16"/>
        <v>#N/A</v>
      </c>
      <c r="J363" s="73" t="e">
        <f t="shared" si="14"/>
        <v>#N/A</v>
      </c>
      <c r="K363" s="73" t="e">
        <f t="shared" si="17"/>
        <v>#N/A</v>
      </c>
      <c r="L363" s="73" t="e">
        <f t="shared" si="18"/>
        <v>#N/A</v>
      </c>
      <c r="M363" s="73" t="e">
        <f t="shared" si="15"/>
        <v>#N/A</v>
      </c>
      <c r="N363" s="77">
        <f>+IF($E363="","",IF(K363&lt;&gt;"",VLOOKUP(K363,'草地施肥標準'!A$11:P$262,16),""))</f>
      </c>
      <c r="O363" s="77">
        <f>+IF($E363="","",IF(L363&lt;&gt;"",VLOOKUP(L363,'畑作施肥標準'!A$11:AB$430,M363),""))</f>
      </c>
      <c r="P363" s="77"/>
      <c r="Q363" s="78">
        <f t="shared" si="19"/>
      </c>
      <c r="R363" s="104">
        <f t="shared" si="20"/>
      </c>
    </row>
    <row r="364" spans="2:18" ht="15">
      <c r="B364" s="113"/>
      <c r="C364" s="122"/>
      <c r="D364" s="110"/>
      <c r="E364" s="92"/>
      <c r="F364" s="94"/>
      <c r="G364" s="94"/>
      <c r="H364" s="43" t="e">
        <f>+VLOOKUP(D364,'草地施肥標準'!$G$2:$H$5,2)</f>
        <v>#N/A</v>
      </c>
      <c r="I364" s="43" t="e">
        <f t="shared" si="16"/>
        <v>#N/A</v>
      </c>
      <c r="J364" s="73" t="e">
        <f t="shared" si="14"/>
        <v>#N/A</v>
      </c>
      <c r="K364" s="73" t="e">
        <f t="shared" si="17"/>
        <v>#N/A</v>
      </c>
      <c r="L364" s="73" t="e">
        <f t="shared" si="18"/>
        <v>#N/A</v>
      </c>
      <c r="M364" s="73" t="e">
        <f t="shared" si="15"/>
        <v>#N/A</v>
      </c>
      <c r="N364" s="77">
        <f>+IF($E364="","",IF(K364&lt;&gt;"",VLOOKUP(K364,'草地施肥標準'!A$11:P$262,16),""))</f>
      </c>
      <c r="O364" s="77">
        <f>+IF($E364="","",IF(L364&lt;&gt;"",VLOOKUP(L364,'畑作施肥標準'!A$11:AB$430,M364),""))</f>
      </c>
      <c r="P364" s="77"/>
      <c r="Q364" s="78">
        <f t="shared" si="19"/>
      </c>
      <c r="R364" s="104">
        <f t="shared" si="20"/>
      </c>
    </row>
    <row r="365" spans="2:18" ht="15">
      <c r="B365" s="113"/>
      <c r="C365" s="122"/>
      <c r="D365" s="110"/>
      <c r="E365" s="92"/>
      <c r="F365" s="94"/>
      <c r="G365" s="94"/>
      <c r="H365" s="43" t="e">
        <f>+VLOOKUP(D365,'草地施肥標準'!$G$2:$H$5,2)</f>
        <v>#N/A</v>
      </c>
      <c r="I365" s="43" t="e">
        <f t="shared" si="16"/>
        <v>#N/A</v>
      </c>
      <c r="J365" s="73" t="e">
        <f t="shared" si="14"/>
        <v>#N/A</v>
      </c>
      <c r="K365" s="73" t="e">
        <f t="shared" si="17"/>
        <v>#N/A</v>
      </c>
      <c r="L365" s="73" t="e">
        <f t="shared" si="18"/>
        <v>#N/A</v>
      </c>
      <c r="M365" s="73" t="e">
        <f t="shared" si="15"/>
        <v>#N/A</v>
      </c>
      <c r="N365" s="77">
        <f>+IF($E365="","",IF(K365&lt;&gt;"",VLOOKUP(K365,'草地施肥標準'!A$11:P$262,16),""))</f>
      </c>
      <c r="O365" s="77">
        <f>+IF($E365="","",IF(L365&lt;&gt;"",VLOOKUP(L365,'畑作施肥標準'!A$11:AB$430,M365),""))</f>
      </c>
      <c r="P365" s="77"/>
      <c r="Q365" s="78">
        <f t="shared" si="19"/>
      </c>
      <c r="R365" s="104">
        <f t="shared" si="20"/>
      </c>
    </row>
    <row r="366" spans="2:18" ht="15">
      <c r="B366" s="113"/>
      <c r="C366" s="122"/>
      <c r="D366" s="110"/>
      <c r="E366" s="92"/>
      <c r="F366" s="94"/>
      <c r="G366" s="94"/>
      <c r="H366" s="43" t="e">
        <f>+VLOOKUP(D366,'草地施肥標準'!$G$2:$H$5,2)</f>
        <v>#N/A</v>
      </c>
      <c r="I366" s="43" t="e">
        <f t="shared" si="16"/>
        <v>#N/A</v>
      </c>
      <c r="J366" s="73" t="e">
        <f aca="true" t="shared" si="21" ref="J366:J429">+IF(VALUE(I366)&lt;5,VLOOKUP(F366,$G$13:$H$17,2),"")</f>
        <v>#N/A</v>
      </c>
      <c r="K366" s="73" t="e">
        <f t="shared" si="17"/>
        <v>#N/A</v>
      </c>
      <c r="L366" s="73" t="e">
        <f t="shared" si="18"/>
        <v>#N/A</v>
      </c>
      <c r="M366" s="73" t="e">
        <f t="shared" si="15"/>
        <v>#N/A</v>
      </c>
      <c r="N366" s="77">
        <f>+IF($E366="","",IF(K366&lt;&gt;"",VLOOKUP(K366,'草地施肥標準'!A$11:P$262,16),""))</f>
      </c>
      <c r="O366" s="77">
        <f>+IF($E366="","",IF(L366&lt;&gt;"",VLOOKUP(L366,'畑作施肥標準'!A$11:AB$430,M366),""))</f>
      </c>
      <c r="P366" s="77"/>
      <c r="Q366" s="78">
        <f t="shared" si="19"/>
      </c>
      <c r="R366" s="104">
        <f t="shared" si="20"/>
      </c>
    </row>
    <row r="367" spans="2:18" ht="15">
      <c r="B367" s="113"/>
      <c r="C367" s="122"/>
      <c r="D367" s="110"/>
      <c r="E367" s="92"/>
      <c r="F367" s="94"/>
      <c r="G367" s="94"/>
      <c r="H367" s="43" t="e">
        <f>+VLOOKUP(D367,'草地施肥標準'!$G$2:$H$5,2)</f>
        <v>#N/A</v>
      </c>
      <c r="I367" s="43" t="e">
        <f t="shared" si="16"/>
        <v>#N/A</v>
      </c>
      <c r="J367" s="73" t="e">
        <f t="shared" si="21"/>
        <v>#N/A</v>
      </c>
      <c r="K367" s="73" t="e">
        <f t="shared" si="17"/>
        <v>#N/A</v>
      </c>
      <c r="L367" s="73" t="e">
        <f t="shared" si="18"/>
        <v>#N/A</v>
      </c>
      <c r="M367" s="73" t="e">
        <f t="shared" si="15"/>
        <v>#N/A</v>
      </c>
      <c r="N367" s="77">
        <f>+IF($E367="","",IF(K367&lt;&gt;"",VLOOKUP(K367,'草地施肥標準'!A$11:P$262,16),""))</f>
      </c>
      <c r="O367" s="77">
        <f>+IF($E367="","",IF(L367&lt;&gt;"",VLOOKUP(L367,'畑作施肥標準'!A$11:AB$430,M367),""))</f>
      </c>
      <c r="P367" s="77"/>
      <c r="Q367" s="78">
        <f t="shared" si="19"/>
      </c>
      <c r="R367" s="104">
        <f t="shared" si="20"/>
      </c>
    </row>
    <row r="368" spans="2:18" ht="15">
      <c r="B368" s="113"/>
      <c r="C368" s="122"/>
      <c r="D368" s="110"/>
      <c r="E368" s="92"/>
      <c r="F368" s="94"/>
      <c r="G368" s="94"/>
      <c r="H368" s="43" t="e">
        <f>+VLOOKUP(D368,'草地施肥標準'!$G$2:$H$5,2)</f>
        <v>#N/A</v>
      </c>
      <c r="I368" s="43" t="e">
        <f t="shared" si="16"/>
        <v>#N/A</v>
      </c>
      <c r="J368" s="73" t="e">
        <f t="shared" si="21"/>
        <v>#N/A</v>
      </c>
      <c r="K368" s="73" t="e">
        <f t="shared" si="17"/>
        <v>#N/A</v>
      </c>
      <c r="L368" s="73" t="e">
        <f t="shared" si="18"/>
        <v>#N/A</v>
      </c>
      <c r="M368" s="73" t="e">
        <f aca="true" t="shared" si="22" ref="M368:M431">+IF(L368&lt;&gt;"",+VLOOKUP(G368,$K$1:$L$4,2),"")</f>
        <v>#N/A</v>
      </c>
      <c r="N368" s="77">
        <f>+IF($E368="","",IF(K368&lt;&gt;"",VLOOKUP(K368,'草地施肥標準'!A$11:P$262,16),""))</f>
      </c>
      <c r="O368" s="77">
        <f>+IF($E368="","",IF(L368&lt;&gt;"",VLOOKUP(L368,'畑作施肥標準'!A$11:AB$430,M368),""))</f>
      </c>
      <c r="P368" s="77"/>
      <c r="Q368" s="78">
        <f t="shared" si="19"/>
      </c>
      <c r="R368" s="104">
        <f t="shared" si="20"/>
      </c>
    </row>
    <row r="369" spans="2:18" ht="15">
      <c r="B369" s="113"/>
      <c r="C369" s="122"/>
      <c r="D369" s="110"/>
      <c r="E369" s="92"/>
      <c r="F369" s="94"/>
      <c r="G369" s="94"/>
      <c r="H369" s="43" t="e">
        <f>+VLOOKUP(D369,'草地施肥標準'!$G$2:$H$5,2)</f>
        <v>#N/A</v>
      </c>
      <c r="I369" s="43" t="e">
        <f t="shared" si="16"/>
        <v>#N/A</v>
      </c>
      <c r="J369" s="73" t="e">
        <f t="shared" si="21"/>
        <v>#N/A</v>
      </c>
      <c r="K369" s="73" t="e">
        <f t="shared" si="17"/>
        <v>#N/A</v>
      </c>
      <c r="L369" s="73" t="e">
        <f t="shared" si="18"/>
        <v>#N/A</v>
      </c>
      <c r="M369" s="73" t="e">
        <f t="shared" si="22"/>
        <v>#N/A</v>
      </c>
      <c r="N369" s="77">
        <f>+IF($E369="","",IF(K369&lt;&gt;"",VLOOKUP(K369,'草地施肥標準'!A$11:P$262,16),""))</f>
      </c>
      <c r="O369" s="77">
        <f>+IF($E369="","",IF(L369&lt;&gt;"",VLOOKUP(L369,'畑作施肥標準'!A$11:AB$430,M369),""))</f>
      </c>
      <c r="P369" s="77"/>
      <c r="Q369" s="78">
        <f t="shared" si="19"/>
      </c>
      <c r="R369" s="104">
        <f t="shared" si="20"/>
      </c>
    </row>
    <row r="370" spans="2:18" ht="15">
      <c r="B370" s="113"/>
      <c r="C370" s="122"/>
      <c r="D370" s="110"/>
      <c r="E370" s="92"/>
      <c r="F370" s="94"/>
      <c r="G370" s="94"/>
      <c r="H370" s="43" t="e">
        <f>+VLOOKUP(D370,'草地施肥標準'!$G$2:$H$5,2)</f>
        <v>#N/A</v>
      </c>
      <c r="I370" s="43" t="e">
        <f t="shared" si="16"/>
        <v>#N/A</v>
      </c>
      <c r="J370" s="73" t="e">
        <f t="shared" si="21"/>
        <v>#N/A</v>
      </c>
      <c r="K370" s="73" t="e">
        <f t="shared" si="17"/>
        <v>#N/A</v>
      </c>
      <c r="L370" s="73" t="e">
        <f t="shared" si="18"/>
        <v>#N/A</v>
      </c>
      <c r="M370" s="73" t="e">
        <f t="shared" si="22"/>
        <v>#N/A</v>
      </c>
      <c r="N370" s="77">
        <f>+IF($E370="","",IF(K370&lt;&gt;"",VLOOKUP(K370,'草地施肥標準'!A$11:P$262,16),""))</f>
      </c>
      <c r="O370" s="77">
        <f>+IF($E370="","",IF(L370&lt;&gt;"",VLOOKUP(L370,'畑作施肥標準'!A$11:AB$430,M370),""))</f>
      </c>
      <c r="P370" s="77"/>
      <c r="Q370" s="78">
        <f t="shared" si="19"/>
      </c>
      <c r="R370" s="104">
        <f t="shared" si="20"/>
      </c>
    </row>
    <row r="371" spans="2:18" ht="15">
      <c r="B371" s="113"/>
      <c r="C371" s="122"/>
      <c r="D371" s="110"/>
      <c r="E371" s="92"/>
      <c r="F371" s="94"/>
      <c r="G371" s="94"/>
      <c r="H371" s="43" t="e">
        <f>+VLOOKUP(D371,'草地施肥標準'!$G$2:$H$5,2)</f>
        <v>#N/A</v>
      </c>
      <c r="I371" s="43" t="e">
        <f t="shared" si="16"/>
        <v>#N/A</v>
      </c>
      <c r="J371" s="73" t="e">
        <f t="shared" si="21"/>
        <v>#N/A</v>
      </c>
      <c r="K371" s="73" t="e">
        <f t="shared" si="17"/>
        <v>#N/A</v>
      </c>
      <c r="L371" s="73" t="e">
        <f t="shared" si="18"/>
        <v>#N/A</v>
      </c>
      <c r="M371" s="73" t="e">
        <f t="shared" si="22"/>
        <v>#N/A</v>
      </c>
      <c r="N371" s="77">
        <f>+IF($E371="","",IF(K371&lt;&gt;"",VLOOKUP(K371,'草地施肥標準'!A$11:P$262,16),""))</f>
      </c>
      <c r="O371" s="77">
        <f>+IF($E371="","",IF(L371&lt;&gt;"",VLOOKUP(L371,'畑作施肥標準'!A$11:AB$430,M371),""))</f>
      </c>
      <c r="P371" s="77"/>
      <c r="Q371" s="78">
        <f t="shared" si="19"/>
      </c>
      <c r="R371" s="104">
        <f t="shared" si="20"/>
      </c>
    </row>
    <row r="372" spans="2:18" ht="15">
      <c r="B372" s="113"/>
      <c r="C372" s="122"/>
      <c r="D372" s="110"/>
      <c r="E372" s="92"/>
      <c r="F372" s="94"/>
      <c r="G372" s="94"/>
      <c r="H372" s="43" t="e">
        <f>+VLOOKUP(D372,'草地施肥標準'!$G$2:$H$5,2)</f>
        <v>#N/A</v>
      </c>
      <c r="I372" s="43" t="e">
        <f t="shared" si="16"/>
        <v>#N/A</v>
      </c>
      <c r="J372" s="73" t="e">
        <f t="shared" si="21"/>
        <v>#N/A</v>
      </c>
      <c r="K372" s="73" t="e">
        <f t="shared" si="17"/>
        <v>#N/A</v>
      </c>
      <c r="L372" s="73" t="e">
        <f t="shared" si="18"/>
        <v>#N/A</v>
      </c>
      <c r="M372" s="73" t="e">
        <f t="shared" si="22"/>
        <v>#N/A</v>
      </c>
      <c r="N372" s="77">
        <f>+IF($E372="","",IF(K372&lt;&gt;"",VLOOKUP(K372,'草地施肥標準'!A$11:P$262,16),""))</f>
      </c>
      <c r="O372" s="77">
        <f>+IF($E372="","",IF(L372&lt;&gt;"",VLOOKUP(L372,'畑作施肥標準'!A$11:AB$430,M372),""))</f>
      </c>
      <c r="P372" s="77"/>
      <c r="Q372" s="78">
        <f t="shared" si="19"/>
      </c>
      <c r="R372" s="104">
        <f t="shared" si="20"/>
      </c>
    </row>
    <row r="373" spans="2:18" ht="15">
      <c r="B373" s="113"/>
      <c r="C373" s="122"/>
      <c r="D373" s="110"/>
      <c r="E373" s="92"/>
      <c r="F373" s="94"/>
      <c r="G373" s="94"/>
      <c r="H373" s="43" t="e">
        <f>+VLOOKUP(D373,'草地施肥標準'!$G$2:$H$5,2)</f>
        <v>#N/A</v>
      </c>
      <c r="I373" s="43" t="e">
        <f t="shared" si="16"/>
        <v>#N/A</v>
      </c>
      <c r="J373" s="73" t="e">
        <f t="shared" si="21"/>
        <v>#N/A</v>
      </c>
      <c r="K373" s="73" t="e">
        <f t="shared" si="17"/>
        <v>#N/A</v>
      </c>
      <c r="L373" s="73" t="e">
        <f t="shared" si="18"/>
        <v>#N/A</v>
      </c>
      <c r="M373" s="73" t="e">
        <f t="shared" si="22"/>
        <v>#N/A</v>
      </c>
      <c r="N373" s="77">
        <f>+IF($E373="","",IF(K373&lt;&gt;"",VLOOKUP(K373,'草地施肥標準'!A$11:P$262,16),""))</f>
      </c>
      <c r="O373" s="77">
        <f>+IF($E373="","",IF(L373&lt;&gt;"",VLOOKUP(L373,'畑作施肥標準'!A$11:AB$430,M373),""))</f>
      </c>
      <c r="P373" s="77"/>
      <c r="Q373" s="78">
        <f t="shared" si="19"/>
      </c>
      <c r="R373" s="104">
        <f t="shared" si="20"/>
      </c>
    </row>
    <row r="374" spans="2:18" ht="15">
      <c r="B374" s="113"/>
      <c r="C374" s="122"/>
      <c r="D374" s="110"/>
      <c r="E374" s="92"/>
      <c r="F374" s="94"/>
      <c r="G374" s="94"/>
      <c r="H374" s="43" t="e">
        <f>+VLOOKUP(D374,'草地施肥標準'!$G$2:$H$5,2)</f>
        <v>#N/A</v>
      </c>
      <c r="I374" s="43" t="e">
        <f t="shared" si="16"/>
        <v>#N/A</v>
      </c>
      <c r="J374" s="73" t="e">
        <f t="shared" si="21"/>
        <v>#N/A</v>
      </c>
      <c r="K374" s="73" t="e">
        <f t="shared" si="17"/>
        <v>#N/A</v>
      </c>
      <c r="L374" s="73" t="e">
        <f t="shared" si="18"/>
        <v>#N/A</v>
      </c>
      <c r="M374" s="73" t="e">
        <f t="shared" si="22"/>
        <v>#N/A</v>
      </c>
      <c r="N374" s="77">
        <f>+IF($E374="","",IF(K374&lt;&gt;"",VLOOKUP(K374,'草地施肥標準'!A$11:P$262,16),""))</f>
      </c>
      <c r="O374" s="77">
        <f>+IF($E374="","",IF(L374&lt;&gt;"",VLOOKUP(L374,'畑作施肥標準'!A$11:AB$430,M374),""))</f>
      </c>
      <c r="P374" s="77"/>
      <c r="Q374" s="78">
        <f t="shared" si="19"/>
      </c>
      <c r="R374" s="104">
        <f t="shared" si="20"/>
      </c>
    </row>
    <row r="375" spans="2:18" ht="15">
      <c r="B375" s="113"/>
      <c r="C375" s="122"/>
      <c r="D375" s="110"/>
      <c r="E375" s="92"/>
      <c r="F375" s="94"/>
      <c r="G375" s="94"/>
      <c r="H375" s="43" t="e">
        <f>+VLOOKUP(D375,'草地施肥標準'!$G$2:$H$5,2)</f>
        <v>#N/A</v>
      </c>
      <c r="I375" s="43" t="e">
        <f t="shared" si="16"/>
        <v>#N/A</v>
      </c>
      <c r="J375" s="73" t="e">
        <f t="shared" si="21"/>
        <v>#N/A</v>
      </c>
      <c r="K375" s="73" t="e">
        <f t="shared" si="17"/>
        <v>#N/A</v>
      </c>
      <c r="L375" s="73" t="e">
        <f t="shared" si="18"/>
        <v>#N/A</v>
      </c>
      <c r="M375" s="73" t="e">
        <f t="shared" si="22"/>
        <v>#N/A</v>
      </c>
      <c r="N375" s="77">
        <f>+IF($E375="","",IF(K375&lt;&gt;"",VLOOKUP(K375,'草地施肥標準'!A$11:P$262,16),""))</f>
      </c>
      <c r="O375" s="77">
        <f>+IF($E375="","",IF(L375&lt;&gt;"",VLOOKUP(L375,'畑作施肥標準'!A$11:AB$430,M375),""))</f>
      </c>
      <c r="P375" s="77"/>
      <c r="Q375" s="78">
        <f t="shared" si="19"/>
      </c>
      <c r="R375" s="104">
        <f t="shared" si="20"/>
      </c>
    </row>
    <row r="376" spans="2:18" ht="15">
      <c r="B376" s="113"/>
      <c r="C376" s="122"/>
      <c r="D376" s="110"/>
      <c r="E376" s="92"/>
      <c r="F376" s="94"/>
      <c r="G376" s="94"/>
      <c r="H376" s="43" t="e">
        <f>+VLOOKUP(D376,'草地施肥標準'!$G$2:$H$5,2)</f>
        <v>#N/A</v>
      </c>
      <c r="I376" s="43" t="e">
        <f t="shared" si="16"/>
        <v>#N/A</v>
      </c>
      <c r="J376" s="73" t="e">
        <f t="shared" si="21"/>
        <v>#N/A</v>
      </c>
      <c r="K376" s="73" t="e">
        <f t="shared" si="17"/>
        <v>#N/A</v>
      </c>
      <c r="L376" s="73" t="e">
        <f t="shared" si="18"/>
        <v>#N/A</v>
      </c>
      <c r="M376" s="73" t="e">
        <f t="shared" si="22"/>
        <v>#N/A</v>
      </c>
      <c r="N376" s="77">
        <f>+IF($E376="","",IF(K376&lt;&gt;"",VLOOKUP(K376,'草地施肥標準'!A$11:P$262,16),""))</f>
      </c>
      <c r="O376" s="77">
        <f>+IF($E376="","",IF(L376&lt;&gt;"",VLOOKUP(L376,'畑作施肥標準'!A$11:AB$430,M376),""))</f>
      </c>
      <c r="P376" s="77"/>
      <c r="Q376" s="78">
        <f t="shared" si="19"/>
      </c>
      <c r="R376" s="104">
        <f t="shared" si="20"/>
      </c>
    </row>
    <row r="377" spans="2:18" ht="15">
      <c r="B377" s="113"/>
      <c r="C377" s="122"/>
      <c r="D377" s="110"/>
      <c r="E377" s="92"/>
      <c r="F377" s="94"/>
      <c r="G377" s="94"/>
      <c r="H377" s="43" t="e">
        <f>+VLOOKUP(D377,'草地施肥標準'!$G$2:$H$5,2)</f>
        <v>#N/A</v>
      </c>
      <c r="I377" s="43" t="e">
        <f t="shared" si="16"/>
        <v>#N/A</v>
      </c>
      <c r="J377" s="73" t="e">
        <f t="shared" si="21"/>
        <v>#N/A</v>
      </c>
      <c r="K377" s="73" t="e">
        <f t="shared" si="17"/>
        <v>#N/A</v>
      </c>
      <c r="L377" s="73" t="e">
        <f t="shared" si="18"/>
        <v>#N/A</v>
      </c>
      <c r="M377" s="73" t="e">
        <f t="shared" si="22"/>
        <v>#N/A</v>
      </c>
      <c r="N377" s="77">
        <f>+IF($E377="","",IF(K377&lt;&gt;"",VLOOKUP(K377,'草地施肥標準'!A$11:P$262,16),""))</f>
      </c>
      <c r="O377" s="77">
        <f>+IF($E377="","",IF(L377&lt;&gt;"",VLOOKUP(L377,'畑作施肥標準'!A$11:AB$430,M377),""))</f>
      </c>
      <c r="P377" s="77"/>
      <c r="Q377" s="78">
        <f t="shared" si="19"/>
      </c>
      <c r="R377" s="104">
        <f t="shared" si="20"/>
      </c>
    </row>
    <row r="378" spans="2:18" ht="15">
      <c r="B378" s="113"/>
      <c r="C378" s="122"/>
      <c r="D378" s="110"/>
      <c r="E378" s="92"/>
      <c r="F378" s="94"/>
      <c r="G378" s="94"/>
      <c r="H378" s="43" t="e">
        <f>+VLOOKUP(D378,'草地施肥標準'!$G$2:$H$5,2)</f>
        <v>#N/A</v>
      </c>
      <c r="I378" s="43" t="e">
        <f t="shared" si="16"/>
        <v>#N/A</v>
      </c>
      <c r="J378" s="73" t="e">
        <f t="shared" si="21"/>
        <v>#N/A</v>
      </c>
      <c r="K378" s="73" t="e">
        <f t="shared" si="17"/>
        <v>#N/A</v>
      </c>
      <c r="L378" s="73" t="e">
        <f t="shared" si="18"/>
        <v>#N/A</v>
      </c>
      <c r="M378" s="73" t="e">
        <f t="shared" si="22"/>
        <v>#N/A</v>
      </c>
      <c r="N378" s="77">
        <f>+IF($E378="","",IF(K378&lt;&gt;"",VLOOKUP(K378,'草地施肥標準'!A$11:P$262,16),""))</f>
      </c>
      <c r="O378" s="77">
        <f>+IF($E378="","",IF(L378&lt;&gt;"",VLOOKUP(L378,'畑作施肥標準'!A$11:AB$430,M378),""))</f>
      </c>
      <c r="P378" s="77"/>
      <c r="Q378" s="78">
        <f t="shared" si="19"/>
      </c>
      <c r="R378" s="104">
        <f t="shared" si="20"/>
      </c>
    </row>
    <row r="379" spans="2:18" ht="15">
      <c r="B379" s="113"/>
      <c r="C379" s="122"/>
      <c r="D379" s="110"/>
      <c r="E379" s="92"/>
      <c r="F379" s="94"/>
      <c r="G379" s="94"/>
      <c r="H379" s="43" t="e">
        <f>+VLOOKUP(D379,'草地施肥標準'!$G$2:$H$5,2)</f>
        <v>#N/A</v>
      </c>
      <c r="I379" s="43" t="e">
        <f t="shared" si="16"/>
        <v>#N/A</v>
      </c>
      <c r="J379" s="73" t="e">
        <f t="shared" si="21"/>
        <v>#N/A</v>
      </c>
      <c r="K379" s="73" t="e">
        <f t="shared" si="17"/>
        <v>#N/A</v>
      </c>
      <c r="L379" s="73" t="e">
        <f t="shared" si="18"/>
        <v>#N/A</v>
      </c>
      <c r="M379" s="73" t="e">
        <f t="shared" si="22"/>
        <v>#N/A</v>
      </c>
      <c r="N379" s="77">
        <f>+IF($E379="","",IF(K379&lt;&gt;"",VLOOKUP(K379,'草地施肥標準'!A$11:P$262,16),""))</f>
      </c>
      <c r="O379" s="77">
        <f>+IF($E379="","",IF(L379&lt;&gt;"",VLOOKUP(L379,'畑作施肥標準'!A$11:AB$430,M379),""))</f>
      </c>
      <c r="P379" s="77"/>
      <c r="Q379" s="78">
        <f t="shared" si="19"/>
      </c>
      <c r="R379" s="104">
        <f t="shared" si="20"/>
      </c>
    </row>
    <row r="380" spans="2:18" ht="15">
      <c r="B380" s="113"/>
      <c r="C380" s="122"/>
      <c r="D380" s="110"/>
      <c r="E380" s="92"/>
      <c r="F380" s="94"/>
      <c r="G380" s="94"/>
      <c r="H380" s="43" t="e">
        <f>+VLOOKUP(D380,'草地施肥標準'!$G$2:$H$5,2)</f>
        <v>#N/A</v>
      </c>
      <c r="I380" s="43" t="e">
        <f t="shared" si="16"/>
        <v>#N/A</v>
      </c>
      <c r="J380" s="73" t="e">
        <f t="shared" si="21"/>
        <v>#N/A</v>
      </c>
      <c r="K380" s="73" t="e">
        <f t="shared" si="17"/>
        <v>#N/A</v>
      </c>
      <c r="L380" s="73" t="e">
        <f t="shared" si="18"/>
        <v>#N/A</v>
      </c>
      <c r="M380" s="73" t="e">
        <f t="shared" si="22"/>
        <v>#N/A</v>
      </c>
      <c r="N380" s="77">
        <f>+IF($E380="","",IF(K380&lt;&gt;"",VLOOKUP(K380,'草地施肥標準'!A$11:P$262,16),""))</f>
      </c>
      <c r="O380" s="77">
        <f>+IF($E380="","",IF(L380&lt;&gt;"",VLOOKUP(L380,'畑作施肥標準'!A$11:AB$430,M380),""))</f>
      </c>
      <c r="P380" s="77"/>
      <c r="Q380" s="78">
        <f t="shared" si="19"/>
      </c>
      <c r="R380" s="104">
        <f t="shared" si="20"/>
      </c>
    </row>
    <row r="381" spans="2:18" ht="15">
      <c r="B381" s="113"/>
      <c r="C381" s="122"/>
      <c r="D381" s="110"/>
      <c r="E381" s="92"/>
      <c r="F381" s="94"/>
      <c r="G381" s="94"/>
      <c r="H381" s="43" t="e">
        <f>+VLOOKUP(D381,'草地施肥標準'!$G$2:$H$5,2)</f>
        <v>#N/A</v>
      </c>
      <c r="I381" s="43" t="e">
        <f t="shared" si="16"/>
        <v>#N/A</v>
      </c>
      <c r="J381" s="73" t="e">
        <f t="shared" si="21"/>
        <v>#N/A</v>
      </c>
      <c r="K381" s="73" t="e">
        <f t="shared" si="17"/>
        <v>#N/A</v>
      </c>
      <c r="L381" s="73" t="e">
        <f t="shared" si="18"/>
        <v>#N/A</v>
      </c>
      <c r="M381" s="73" t="e">
        <f t="shared" si="22"/>
        <v>#N/A</v>
      </c>
      <c r="N381" s="77">
        <f>+IF($E381="","",IF(K381&lt;&gt;"",VLOOKUP(K381,'草地施肥標準'!A$11:P$262,16),""))</f>
      </c>
      <c r="O381" s="77">
        <f>+IF($E381="","",IF(L381&lt;&gt;"",VLOOKUP(L381,'畑作施肥標準'!A$11:AB$430,M381),""))</f>
      </c>
      <c r="P381" s="77"/>
      <c r="Q381" s="78">
        <f t="shared" si="19"/>
      </c>
      <c r="R381" s="104">
        <f t="shared" si="20"/>
      </c>
    </row>
    <row r="382" spans="2:18" ht="15">
      <c r="B382" s="113"/>
      <c r="C382" s="122"/>
      <c r="D382" s="110"/>
      <c r="E382" s="92"/>
      <c r="F382" s="94"/>
      <c r="G382" s="94"/>
      <c r="H382" s="43" t="e">
        <f>+VLOOKUP(D382,'草地施肥標準'!$G$2:$H$5,2)</f>
        <v>#N/A</v>
      </c>
      <c r="I382" s="43" t="e">
        <f t="shared" si="16"/>
        <v>#N/A</v>
      </c>
      <c r="J382" s="73" t="e">
        <f t="shared" si="21"/>
        <v>#N/A</v>
      </c>
      <c r="K382" s="73" t="e">
        <f t="shared" si="17"/>
        <v>#N/A</v>
      </c>
      <c r="L382" s="73" t="e">
        <f t="shared" si="18"/>
        <v>#N/A</v>
      </c>
      <c r="M382" s="73" t="e">
        <f t="shared" si="22"/>
        <v>#N/A</v>
      </c>
      <c r="N382" s="77">
        <f>+IF($E382="","",IF(K382&lt;&gt;"",VLOOKUP(K382,'草地施肥標準'!A$11:P$262,16),""))</f>
      </c>
      <c r="O382" s="77">
        <f>+IF($E382="","",IF(L382&lt;&gt;"",VLOOKUP(L382,'畑作施肥標準'!A$11:AB$430,M382),""))</f>
      </c>
      <c r="P382" s="77"/>
      <c r="Q382" s="78">
        <f t="shared" si="19"/>
      </c>
      <c r="R382" s="104">
        <f t="shared" si="20"/>
      </c>
    </row>
    <row r="383" spans="2:18" ht="15">
      <c r="B383" s="113"/>
      <c r="C383" s="122"/>
      <c r="D383" s="110"/>
      <c r="E383" s="92"/>
      <c r="F383" s="94"/>
      <c r="G383" s="94"/>
      <c r="H383" s="43" t="e">
        <f>+VLOOKUP(D383,'草地施肥標準'!$G$2:$H$5,2)</f>
        <v>#N/A</v>
      </c>
      <c r="I383" s="43" t="e">
        <f t="shared" si="16"/>
        <v>#N/A</v>
      </c>
      <c r="J383" s="73" t="e">
        <f t="shared" si="21"/>
        <v>#N/A</v>
      </c>
      <c r="K383" s="73" t="e">
        <f t="shared" si="17"/>
        <v>#N/A</v>
      </c>
      <c r="L383" s="73" t="e">
        <f t="shared" si="18"/>
        <v>#N/A</v>
      </c>
      <c r="M383" s="73" t="e">
        <f t="shared" si="22"/>
        <v>#N/A</v>
      </c>
      <c r="N383" s="77">
        <f>+IF($E383="","",IF(K383&lt;&gt;"",VLOOKUP(K383,'草地施肥標準'!A$11:P$262,16),""))</f>
      </c>
      <c r="O383" s="77">
        <f>+IF($E383="","",IF(L383&lt;&gt;"",VLOOKUP(L383,'畑作施肥標準'!A$11:AB$430,M383),""))</f>
      </c>
      <c r="P383" s="77"/>
      <c r="Q383" s="78">
        <f t="shared" si="19"/>
      </c>
      <c r="R383" s="104">
        <f t="shared" si="20"/>
      </c>
    </row>
    <row r="384" spans="2:18" ht="15">
      <c r="B384" s="113"/>
      <c r="C384" s="122"/>
      <c r="D384" s="110"/>
      <c r="E384" s="92"/>
      <c r="F384" s="94"/>
      <c r="G384" s="94"/>
      <c r="H384" s="43" t="e">
        <f>+VLOOKUP(D384,'草地施肥標準'!$G$2:$H$5,2)</f>
        <v>#N/A</v>
      </c>
      <c r="I384" s="43" t="e">
        <f t="shared" si="16"/>
        <v>#N/A</v>
      </c>
      <c r="J384" s="73" t="e">
        <f t="shared" si="21"/>
        <v>#N/A</v>
      </c>
      <c r="K384" s="73" t="e">
        <f t="shared" si="17"/>
        <v>#N/A</v>
      </c>
      <c r="L384" s="73" t="e">
        <f t="shared" si="18"/>
        <v>#N/A</v>
      </c>
      <c r="M384" s="73" t="e">
        <f t="shared" si="22"/>
        <v>#N/A</v>
      </c>
      <c r="N384" s="77">
        <f>+IF($E384="","",IF(K384&lt;&gt;"",VLOOKUP(K384,'草地施肥標準'!A$11:P$262,16),""))</f>
      </c>
      <c r="O384" s="77">
        <f>+IF($E384="","",IF(L384&lt;&gt;"",VLOOKUP(L384,'畑作施肥標準'!A$11:AB$430,M384),""))</f>
      </c>
      <c r="P384" s="77"/>
      <c r="Q384" s="78">
        <f t="shared" si="19"/>
      </c>
      <c r="R384" s="104">
        <f t="shared" si="20"/>
      </c>
    </row>
    <row r="385" spans="2:18" ht="15">
      <c r="B385" s="113"/>
      <c r="C385" s="122"/>
      <c r="D385" s="110"/>
      <c r="E385" s="92"/>
      <c r="F385" s="94"/>
      <c r="G385" s="94"/>
      <c r="H385" s="43" t="e">
        <f>+VLOOKUP(D385,'草地施肥標準'!$G$2:$H$5,2)</f>
        <v>#N/A</v>
      </c>
      <c r="I385" s="43" t="e">
        <f t="shared" si="16"/>
        <v>#N/A</v>
      </c>
      <c r="J385" s="73" t="e">
        <f t="shared" si="21"/>
        <v>#N/A</v>
      </c>
      <c r="K385" s="73" t="e">
        <f t="shared" si="17"/>
        <v>#N/A</v>
      </c>
      <c r="L385" s="73" t="e">
        <f t="shared" si="18"/>
        <v>#N/A</v>
      </c>
      <c r="M385" s="73" t="e">
        <f t="shared" si="22"/>
        <v>#N/A</v>
      </c>
      <c r="N385" s="77">
        <f>+IF($E385="","",IF(K385&lt;&gt;"",VLOOKUP(K385,'草地施肥標準'!A$11:P$262,16),""))</f>
      </c>
      <c r="O385" s="77">
        <f>+IF($E385="","",IF(L385&lt;&gt;"",VLOOKUP(L385,'畑作施肥標準'!A$11:AB$430,M385),""))</f>
      </c>
      <c r="P385" s="77"/>
      <c r="Q385" s="78">
        <f t="shared" si="19"/>
      </c>
      <c r="R385" s="104">
        <f t="shared" si="20"/>
      </c>
    </row>
    <row r="386" spans="2:18" ht="15">
      <c r="B386" s="113"/>
      <c r="C386" s="122"/>
      <c r="D386" s="110"/>
      <c r="E386" s="92"/>
      <c r="F386" s="94"/>
      <c r="G386" s="94"/>
      <c r="H386" s="43" t="e">
        <f>+VLOOKUP(D386,'草地施肥標準'!$G$2:$H$5,2)</f>
        <v>#N/A</v>
      </c>
      <c r="I386" s="43" t="e">
        <f t="shared" si="16"/>
        <v>#N/A</v>
      </c>
      <c r="J386" s="73" t="e">
        <f t="shared" si="21"/>
        <v>#N/A</v>
      </c>
      <c r="K386" s="73" t="e">
        <f t="shared" si="17"/>
        <v>#N/A</v>
      </c>
      <c r="L386" s="73" t="e">
        <f t="shared" si="18"/>
        <v>#N/A</v>
      </c>
      <c r="M386" s="73" t="e">
        <f t="shared" si="22"/>
        <v>#N/A</v>
      </c>
      <c r="N386" s="77">
        <f>+IF($E386="","",IF(K386&lt;&gt;"",VLOOKUP(K386,'草地施肥標準'!A$11:P$262,16),""))</f>
      </c>
      <c r="O386" s="77">
        <f>+IF($E386="","",IF(L386&lt;&gt;"",VLOOKUP(L386,'畑作施肥標準'!A$11:AB$430,M386),""))</f>
      </c>
      <c r="P386" s="77"/>
      <c r="Q386" s="78">
        <f t="shared" si="19"/>
      </c>
      <c r="R386" s="104">
        <f t="shared" si="20"/>
      </c>
    </row>
    <row r="387" spans="2:18" ht="15">
      <c r="B387" s="113"/>
      <c r="C387" s="122"/>
      <c r="D387" s="110"/>
      <c r="E387" s="92"/>
      <c r="F387" s="94"/>
      <c r="G387" s="94"/>
      <c r="H387" s="43" t="e">
        <f>+VLOOKUP(D387,'草地施肥標準'!$G$2:$H$5,2)</f>
        <v>#N/A</v>
      </c>
      <c r="I387" s="43" t="e">
        <f t="shared" si="16"/>
        <v>#N/A</v>
      </c>
      <c r="J387" s="73" t="e">
        <f t="shared" si="21"/>
        <v>#N/A</v>
      </c>
      <c r="K387" s="73" t="e">
        <f t="shared" si="17"/>
        <v>#N/A</v>
      </c>
      <c r="L387" s="73" t="e">
        <f t="shared" si="18"/>
        <v>#N/A</v>
      </c>
      <c r="M387" s="73" t="e">
        <f t="shared" si="22"/>
        <v>#N/A</v>
      </c>
      <c r="N387" s="77">
        <f>+IF($E387="","",IF(K387&lt;&gt;"",VLOOKUP(K387,'草地施肥標準'!A$11:P$262,16),""))</f>
      </c>
      <c r="O387" s="77">
        <f>+IF($E387="","",IF(L387&lt;&gt;"",VLOOKUP(L387,'畑作施肥標準'!A$11:AB$430,M387),""))</f>
      </c>
      <c r="P387" s="77"/>
      <c r="Q387" s="78">
        <f t="shared" si="19"/>
      </c>
      <c r="R387" s="104">
        <f t="shared" si="20"/>
      </c>
    </row>
    <row r="388" spans="2:18" ht="15">
      <c r="B388" s="113"/>
      <c r="C388" s="122"/>
      <c r="D388" s="110"/>
      <c r="E388" s="92"/>
      <c r="F388" s="94"/>
      <c r="G388" s="94"/>
      <c r="H388" s="43" t="e">
        <f>+VLOOKUP(D388,'草地施肥標準'!$G$2:$H$5,2)</f>
        <v>#N/A</v>
      </c>
      <c r="I388" s="43" t="e">
        <f t="shared" si="16"/>
        <v>#N/A</v>
      </c>
      <c r="J388" s="73" t="e">
        <f t="shared" si="21"/>
        <v>#N/A</v>
      </c>
      <c r="K388" s="73" t="e">
        <f t="shared" si="17"/>
        <v>#N/A</v>
      </c>
      <c r="L388" s="73" t="e">
        <f t="shared" si="18"/>
        <v>#N/A</v>
      </c>
      <c r="M388" s="73" t="e">
        <f t="shared" si="22"/>
        <v>#N/A</v>
      </c>
      <c r="N388" s="77">
        <f>+IF($E388="","",IF(K388&lt;&gt;"",VLOOKUP(K388,'草地施肥標準'!A$11:P$262,16),""))</f>
      </c>
      <c r="O388" s="77">
        <f>+IF($E388="","",IF(L388&lt;&gt;"",VLOOKUP(L388,'畑作施肥標準'!A$11:AB$430,M388),""))</f>
      </c>
      <c r="P388" s="77"/>
      <c r="Q388" s="78">
        <f t="shared" si="19"/>
      </c>
      <c r="R388" s="104">
        <f t="shared" si="20"/>
      </c>
    </row>
    <row r="389" spans="2:18" ht="15">
      <c r="B389" s="113"/>
      <c r="C389" s="122"/>
      <c r="D389" s="110"/>
      <c r="E389" s="92"/>
      <c r="F389" s="94"/>
      <c r="G389" s="94"/>
      <c r="H389" s="43" t="e">
        <f>+VLOOKUP(D389,'草地施肥標準'!$G$2:$H$5,2)</f>
        <v>#N/A</v>
      </c>
      <c r="I389" s="43" t="e">
        <f t="shared" si="16"/>
        <v>#N/A</v>
      </c>
      <c r="J389" s="73" t="e">
        <f t="shared" si="21"/>
        <v>#N/A</v>
      </c>
      <c r="K389" s="73" t="e">
        <f t="shared" si="17"/>
        <v>#N/A</v>
      </c>
      <c r="L389" s="73" t="e">
        <f t="shared" si="18"/>
        <v>#N/A</v>
      </c>
      <c r="M389" s="73" t="e">
        <f t="shared" si="22"/>
        <v>#N/A</v>
      </c>
      <c r="N389" s="77">
        <f>+IF($E389="","",IF(K389&lt;&gt;"",VLOOKUP(K389,'草地施肥標準'!A$11:P$262,16),""))</f>
      </c>
      <c r="O389" s="77">
        <f>+IF($E389="","",IF(L389&lt;&gt;"",VLOOKUP(L389,'畑作施肥標準'!A$11:AB$430,M389),""))</f>
      </c>
      <c r="P389" s="77"/>
      <c r="Q389" s="78">
        <f t="shared" si="19"/>
      </c>
      <c r="R389" s="104">
        <f t="shared" si="20"/>
      </c>
    </row>
    <row r="390" spans="2:18" ht="15">
      <c r="B390" s="113"/>
      <c r="C390" s="122"/>
      <c r="D390" s="110"/>
      <c r="E390" s="92"/>
      <c r="F390" s="94"/>
      <c r="G390" s="94"/>
      <c r="H390" s="43" t="e">
        <f>+VLOOKUP(D390,'草地施肥標準'!$G$2:$H$5,2)</f>
        <v>#N/A</v>
      </c>
      <c r="I390" s="43" t="e">
        <f t="shared" si="16"/>
        <v>#N/A</v>
      </c>
      <c r="J390" s="73" t="e">
        <f t="shared" si="21"/>
        <v>#N/A</v>
      </c>
      <c r="K390" s="73" t="e">
        <f t="shared" si="17"/>
        <v>#N/A</v>
      </c>
      <c r="L390" s="73" t="e">
        <f t="shared" si="18"/>
        <v>#N/A</v>
      </c>
      <c r="M390" s="73" t="e">
        <f t="shared" si="22"/>
        <v>#N/A</v>
      </c>
      <c r="N390" s="77">
        <f>+IF($E390="","",IF(K390&lt;&gt;"",VLOOKUP(K390,'草地施肥標準'!A$11:P$262,16),""))</f>
      </c>
      <c r="O390" s="77">
        <f>+IF($E390="","",IF(L390&lt;&gt;"",VLOOKUP(L390,'畑作施肥標準'!A$11:AB$430,M390),""))</f>
      </c>
      <c r="P390" s="77"/>
      <c r="Q390" s="78">
        <f t="shared" si="19"/>
      </c>
      <c r="R390" s="104">
        <f t="shared" si="20"/>
      </c>
    </row>
    <row r="391" spans="2:18" ht="15">
      <c r="B391" s="113"/>
      <c r="C391" s="122"/>
      <c r="D391" s="110"/>
      <c r="E391" s="92"/>
      <c r="F391" s="94"/>
      <c r="G391" s="94"/>
      <c r="H391" s="43" t="e">
        <f>+VLOOKUP(D391,'草地施肥標準'!$G$2:$H$5,2)</f>
        <v>#N/A</v>
      </c>
      <c r="I391" s="43" t="e">
        <f t="shared" si="16"/>
        <v>#N/A</v>
      </c>
      <c r="J391" s="73" t="e">
        <f t="shared" si="21"/>
        <v>#N/A</v>
      </c>
      <c r="K391" s="73" t="e">
        <f t="shared" si="17"/>
        <v>#N/A</v>
      </c>
      <c r="L391" s="73" t="e">
        <f t="shared" si="18"/>
        <v>#N/A</v>
      </c>
      <c r="M391" s="73" t="e">
        <f t="shared" si="22"/>
        <v>#N/A</v>
      </c>
      <c r="N391" s="77">
        <f>+IF($E391="","",IF(K391&lt;&gt;"",VLOOKUP(K391,'草地施肥標準'!A$11:P$262,16),""))</f>
      </c>
      <c r="O391" s="77">
        <f>+IF($E391="","",IF(L391&lt;&gt;"",VLOOKUP(L391,'畑作施肥標準'!A$11:AB$430,M391),""))</f>
      </c>
      <c r="P391" s="77"/>
      <c r="Q391" s="78">
        <f t="shared" si="19"/>
      </c>
      <c r="R391" s="104">
        <f t="shared" si="20"/>
      </c>
    </row>
    <row r="392" spans="2:18" ht="15">
      <c r="B392" s="113"/>
      <c r="C392" s="122"/>
      <c r="D392" s="110"/>
      <c r="E392" s="92"/>
      <c r="F392" s="94"/>
      <c r="G392" s="94"/>
      <c r="H392" s="43" t="e">
        <f>+VLOOKUP(D392,'草地施肥標準'!$G$2:$H$5,2)</f>
        <v>#N/A</v>
      </c>
      <c r="I392" s="43" t="e">
        <f t="shared" si="16"/>
        <v>#N/A</v>
      </c>
      <c r="J392" s="73" t="e">
        <f t="shared" si="21"/>
        <v>#N/A</v>
      </c>
      <c r="K392" s="73" t="e">
        <f t="shared" si="17"/>
        <v>#N/A</v>
      </c>
      <c r="L392" s="73" t="e">
        <f t="shared" si="18"/>
        <v>#N/A</v>
      </c>
      <c r="M392" s="73" t="e">
        <f t="shared" si="22"/>
        <v>#N/A</v>
      </c>
      <c r="N392" s="77">
        <f>+IF($E392="","",IF(K392&lt;&gt;"",VLOOKUP(K392,'草地施肥標準'!A$11:P$262,16),""))</f>
      </c>
      <c r="O392" s="77">
        <f>+IF($E392="","",IF(L392&lt;&gt;"",VLOOKUP(L392,'畑作施肥標準'!A$11:AB$430,M392),""))</f>
      </c>
      <c r="P392" s="77"/>
      <c r="Q392" s="78">
        <f t="shared" si="19"/>
      </c>
      <c r="R392" s="104">
        <f t="shared" si="20"/>
      </c>
    </row>
    <row r="393" spans="2:18" ht="15">
      <c r="B393" s="113"/>
      <c r="C393" s="122"/>
      <c r="D393" s="110"/>
      <c r="E393" s="92"/>
      <c r="F393" s="94"/>
      <c r="G393" s="94"/>
      <c r="H393" s="43" t="e">
        <f>+VLOOKUP(D393,'草地施肥標準'!$G$2:$H$5,2)</f>
        <v>#N/A</v>
      </c>
      <c r="I393" s="43" t="e">
        <f t="shared" si="16"/>
        <v>#N/A</v>
      </c>
      <c r="J393" s="73" t="e">
        <f t="shared" si="21"/>
        <v>#N/A</v>
      </c>
      <c r="K393" s="73" t="e">
        <f t="shared" si="17"/>
        <v>#N/A</v>
      </c>
      <c r="L393" s="73" t="e">
        <f t="shared" si="18"/>
        <v>#N/A</v>
      </c>
      <c r="M393" s="73" t="e">
        <f t="shared" si="22"/>
        <v>#N/A</v>
      </c>
      <c r="N393" s="77">
        <f>+IF($E393="","",IF(K393&lt;&gt;"",VLOOKUP(K393,'草地施肥標準'!A$11:P$262,16),""))</f>
      </c>
      <c r="O393" s="77">
        <f>+IF($E393="","",IF(L393&lt;&gt;"",VLOOKUP(L393,'畑作施肥標準'!A$11:AB$430,M393),""))</f>
      </c>
      <c r="P393" s="77"/>
      <c r="Q393" s="78">
        <f t="shared" si="19"/>
      </c>
      <c r="R393" s="104">
        <f t="shared" si="20"/>
      </c>
    </row>
    <row r="394" spans="2:18" ht="15">
      <c r="B394" s="113"/>
      <c r="C394" s="122"/>
      <c r="D394" s="110"/>
      <c r="E394" s="92"/>
      <c r="F394" s="94"/>
      <c r="G394" s="94"/>
      <c r="H394" s="43" t="e">
        <f>+VLOOKUP(D394,'草地施肥標準'!$G$2:$H$5,2)</f>
        <v>#N/A</v>
      </c>
      <c r="I394" s="43" t="e">
        <f t="shared" si="16"/>
        <v>#N/A</v>
      </c>
      <c r="J394" s="73" t="e">
        <f t="shared" si="21"/>
        <v>#N/A</v>
      </c>
      <c r="K394" s="73" t="e">
        <f t="shared" si="17"/>
        <v>#N/A</v>
      </c>
      <c r="L394" s="73" t="e">
        <f t="shared" si="18"/>
        <v>#N/A</v>
      </c>
      <c r="M394" s="73" t="e">
        <f t="shared" si="22"/>
        <v>#N/A</v>
      </c>
      <c r="N394" s="77">
        <f>+IF($E394="","",IF(K394&lt;&gt;"",VLOOKUP(K394,'草地施肥標準'!A$11:P$262,16),""))</f>
      </c>
      <c r="O394" s="77">
        <f>+IF($E394="","",IF(L394&lt;&gt;"",VLOOKUP(L394,'畑作施肥標準'!A$11:AB$430,M394),""))</f>
      </c>
      <c r="P394" s="77"/>
      <c r="Q394" s="78">
        <f t="shared" si="19"/>
      </c>
      <c r="R394" s="104">
        <f t="shared" si="20"/>
      </c>
    </row>
    <row r="395" spans="2:18" ht="15">
      <c r="B395" s="113"/>
      <c r="C395" s="122"/>
      <c r="D395" s="110"/>
      <c r="E395" s="92"/>
      <c r="F395" s="94"/>
      <c r="G395" s="94"/>
      <c r="H395" s="43" t="e">
        <f>+VLOOKUP(D395,'草地施肥標準'!$G$2:$H$5,2)</f>
        <v>#N/A</v>
      </c>
      <c r="I395" s="43" t="e">
        <f t="shared" si="16"/>
        <v>#N/A</v>
      </c>
      <c r="J395" s="73" t="e">
        <f t="shared" si="21"/>
        <v>#N/A</v>
      </c>
      <c r="K395" s="73" t="e">
        <f t="shared" si="17"/>
        <v>#N/A</v>
      </c>
      <c r="L395" s="73" t="e">
        <f t="shared" si="18"/>
        <v>#N/A</v>
      </c>
      <c r="M395" s="73" t="e">
        <f t="shared" si="22"/>
        <v>#N/A</v>
      </c>
      <c r="N395" s="77">
        <f>+IF($E395="","",IF(K395&lt;&gt;"",VLOOKUP(K395,'草地施肥標準'!A$11:P$262,16),""))</f>
      </c>
      <c r="O395" s="77">
        <f>+IF($E395="","",IF(L395&lt;&gt;"",VLOOKUP(L395,'畑作施肥標準'!A$11:AB$430,M395),""))</f>
      </c>
      <c r="P395" s="77"/>
      <c r="Q395" s="78">
        <f t="shared" si="19"/>
      </c>
      <c r="R395" s="104">
        <f t="shared" si="20"/>
      </c>
    </row>
    <row r="396" spans="2:18" ht="15">
      <c r="B396" s="113"/>
      <c r="C396" s="122"/>
      <c r="D396" s="110"/>
      <c r="E396" s="92"/>
      <c r="F396" s="94"/>
      <c r="G396" s="94"/>
      <c r="H396" s="43" t="e">
        <f>+VLOOKUP(D396,'草地施肥標準'!$G$2:$H$5,2)</f>
        <v>#N/A</v>
      </c>
      <c r="I396" s="43" t="e">
        <f t="shared" si="16"/>
        <v>#N/A</v>
      </c>
      <c r="J396" s="73" t="e">
        <f t="shared" si="21"/>
        <v>#N/A</v>
      </c>
      <c r="K396" s="73" t="e">
        <f t="shared" si="17"/>
        <v>#N/A</v>
      </c>
      <c r="L396" s="73" t="e">
        <f t="shared" si="18"/>
        <v>#N/A</v>
      </c>
      <c r="M396" s="73" t="e">
        <f t="shared" si="22"/>
        <v>#N/A</v>
      </c>
      <c r="N396" s="77">
        <f>+IF($E396="","",IF(K396&lt;&gt;"",VLOOKUP(K396,'草地施肥標準'!A$11:P$262,16),""))</f>
      </c>
      <c r="O396" s="77">
        <f>+IF($E396="","",IF(L396&lt;&gt;"",VLOOKUP(L396,'畑作施肥標準'!A$11:AB$430,M396),""))</f>
      </c>
      <c r="P396" s="77"/>
      <c r="Q396" s="78">
        <f t="shared" si="19"/>
      </c>
      <c r="R396" s="104">
        <f t="shared" si="20"/>
      </c>
    </row>
    <row r="397" spans="2:18" ht="15">
      <c r="B397" s="113"/>
      <c r="C397" s="122"/>
      <c r="D397" s="110"/>
      <c r="E397" s="92"/>
      <c r="F397" s="94"/>
      <c r="G397" s="94"/>
      <c r="H397" s="43" t="e">
        <f>+VLOOKUP(D397,'草地施肥標準'!$G$2:$H$5,2)</f>
        <v>#N/A</v>
      </c>
      <c r="I397" s="43" t="e">
        <f t="shared" si="16"/>
        <v>#N/A</v>
      </c>
      <c r="J397" s="73" t="e">
        <f t="shared" si="21"/>
        <v>#N/A</v>
      </c>
      <c r="K397" s="73" t="e">
        <f t="shared" si="17"/>
        <v>#N/A</v>
      </c>
      <c r="L397" s="73" t="e">
        <f t="shared" si="18"/>
        <v>#N/A</v>
      </c>
      <c r="M397" s="73" t="e">
        <f t="shared" si="22"/>
        <v>#N/A</v>
      </c>
      <c r="N397" s="77">
        <f>+IF($E397="","",IF(K397&lt;&gt;"",VLOOKUP(K397,'草地施肥標準'!A$11:P$262,16),""))</f>
      </c>
      <c r="O397" s="77">
        <f>+IF($E397="","",IF(L397&lt;&gt;"",VLOOKUP(L397,'畑作施肥標準'!A$11:AB$430,M397),""))</f>
      </c>
      <c r="P397" s="77"/>
      <c r="Q397" s="78">
        <f t="shared" si="19"/>
      </c>
      <c r="R397" s="104">
        <f t="shared" si="20"/>
      </c>
    </row>
    <row r="398" spans="2:18" ht="15">
      <c r="B398" s="113"/>
      <c r="C398" s="122"/>
      <c r="D398" s="110"/>
      <c r="E398" s="92"/>
      <c r="F398" s="94"/>
      <c r="G398" s="94"/>
      <c r="H398" s="43" t="e">
        <f>+VLOOKUP(D398,'草地施肥標準'!$G$2:$H$5,2)</f>
        <v>#N/A</v>
      </c>
      <c r="I398" s="43" t="e">
        <f t="shared" si="16"/>
        <v>#N/A</v>
      </c>
      <c r="J398" s="73" t="e">
        <f t="shared" si="21"/>
        <v>#N/A</v>
      </c>
      <c r="K398" s="73" t="e">
        <f t="shared" si="17"/>
        <v>#N/A</v>
      </c>
      <c r="L398" s="73" t="e">
        <f t="shared" si="18"/>
        <v>#N/A</v>
      </c>
      <c r="M398" s="73" t="e">
        <f t="shared" si="22"/>
        <v>#N/A</v>
      </c>
      <c r="N398" s="77">
        <f>+IF($E398="","",IF(K398&lt;&gt;"",VLOOKUP(K398,'草地施肥標準'!A$11:P$262,16),""))</f>
      </c>
      <c r="O398" s="77">
        <f>+IF($E398="","",IF(L398&lt;&gt;"",VLOOKUP(L398,'畑作施肥標準'!A$11:AB$430,M398),""))</f>
      </c>
      <c r="P398" s="77"/>
      <c r="Q398" s="78">
        <f t="shared" si="19"/>
      </c>
      <c r="R398" s="104">
        <f t="shared" si="20"/>
      </c>
    </row>
    <row r="399" spans="2:18" ht="15">
      <c r="B399" s="113"/>
      <c r="C399" s="122"/>
      <c r="D399" s="110"/>
      <c r="E399" s="92"/>
      <c r="F399" s="94"/>
      <c r="G399" s="94"/>
      <c r="H399" s="43" t="e">
        <f>+VLOOKUP(D399,'草地施肥標準'!$G$2:$H$5,2)</f>
        <v>#N/A</v>
      </c>
      <c r="I399" s="43" t="e">
        <f t="shared" si="16"/>
        <v>#N/A</v>
      </c>
      <c r="J399" s="73" t="e">
        <f t="shared" si="21"/>
        <v>#N/A</v>
      </c>
      <c r="K399" s="73" t="e">
        <f t="shared" si="17"/>
        <v>#N/A</v>
      </c>
      <c r="L399" s="73" t="e">
        <f t="shared" si="18"/>
        <v>#N/A</v>
      </c>
      <c r="M399" s="73" t="e">
        <f t="shared" si="22"/>
        <v>#N/A</v>
      </c>
      <c r="N399" s="77">
        <f>+IF($E399="","",IF(K399&lt;&gt;"",VLOOKUP(K399,'草地施肥標準'!A$11:P$262,16),""))</f>
      </c>
      <c r="O399" s="77">
        <f>+IF($E399="","",IF(L399&lt;&gt;"",VLOOKUP(L399,'畑作施肥標準'!A$11:AB$430,M399),""))</f>
      </c>
      <c r="P399" s="77"/>
      <c r="Q399" s="78">
        <f t="shared" si="19"/>
      </c>
      <c r="R399" s="104">
        <f t="shared" si="20"/>
      </c>
    </row>
    <row r="400" spans="2:18" ht="15">
      <c r="B400" s="113"/>
      <c r="C400" s="122"/>
      <c r="D400" s="110"/>
      <c r="E400" s="92"/>
      <c r="F400" s="94"/>
      <c r="G400" s="94"/>
      <c r="H400" s="43" t="e">
        <f>+VLOOKUP(D400,'草地施肥標準'!$G$2:$H$5,2)</f>
        <v>#N/A</v>
      </c>
      <c r="I400" s="43" t="e">
        <f t="shared" si="16"/>
        <v>#N/A</v>
      </c>
      <c r="J400" s="73" t="e">
        <f t="shared" si="21"/>
        <v>#N/A</v>
      </c>
      <c r="K400" s="73" t="e">
        <f t="shared" si="17"/>
        <v>#N/A</v>
      </c>
      <c r="L400" s="73" t="e">
        <f t="shared" si="18"/>
        <v>#N/A</v>
      </c>
      <c r="M400" s="73" t="e">
        <f t="shared" si="22"/>
        <v>#N/A</v>
      </c>
      <c r="N400" s="77">
        <f>+IF($E400="","",IF(K400&lt;&gt;"",VLOOKUP(K400,'草地施肥標準'!A$11:P$262,16),""))</f>
      </c>
      <c r="O400" s="77">
        <f>+IF($E400="","",IF(L400&lt;&gt;"",VLOOKUP(L400,'畑作施肥標準'!A$11:AB$430,M400),""))</f>
      </c>
      <c r="P400" s="77"/>
      <c r="Q400" s="78">
        <f t="shared" si="19"/>
      </c>
      <c r="R400" s="104">
        <f t="shared" si="20"/>
      </c>
    </row>
    <row r="401" spans="2:18" ht="15">
      <c r="B401" s="113"/>
      <c r="C401" s="122"/>
      <c r="D401" s="110"/>
      <c r="E401" s="92"/>
      <c r="F401" s="94"/>
      <c r="G401" s="94"/>
      <c r="H401" s="43" t="e">
        <f>+VLOOKUP(D401,'草地施肥標準'!$G$2:$H$5,2)</f>
        <v>#N/A</v>
      </c>
      <c r="I401" s="43" t="e">
        <f t="shared" si="16"/>
        <v>#N/A</v>
      </c>
      <c r="J401" s="73" t="e">
        <f t="shared" si="21"/>
        <v>#N/A</v>
      </c>
      <c r="K401" s="73" t="e">
        <f t="shared" si="17"/>
        <v>#N/A</v>
      </c>
      <c r="L401" s="73" t="e">
        <f t="shared" si="18"/>
        <v>#N/A</v>
      </c>
      <c r="M401" s="73" t="e">
        <f t="shared" si="22"/>
        <v>#N/A</v>
      </c>
      <c r="N401" s="77">
        <f>+IF($E401="","",IF(K401&lt;&gt;"",VLOOKUP(K401,'草地施肥標準'!A$11:P$262,16),""))</f>
      </c>
      <c r="O401" s="77">
        <f>+IF($E401="","",IF(L401&lt;&gt;"",VLOOKUP(L401,'畑作施肥標準'!A$11:AB$430,M401),""))</f>
      </c>
      <c r="P401" s="77"/>
      <c r="Q401" s="78">
        <f t="shared" si="19"/>
      </c>
      <c r="R401" s="104">
        <f t="shared" si="20"/>
      </c>
    </row>
    <row r="402" spans="2:18" ht="15">
      <c r="B402" s="113"/>
      <c r="C402" s="122"/>
      <c r="D402" s="110"/>
      <c r="E402" s="92"/>
      <c r="F402" s="94"/>
      <c r="G402" s="94"/>
      <c r="H402" s="43" t="e">
        <f>+VLOOKUP(D402,'草地施肥標準'!$G$2:$H$5,2)</f>
        <v>#N/A</v>
      </c>
      <c r="I402" s="43" t="e">
        <f t="shared" si="16"/>
        <v>#N/A</v>
      </c>
      <c r="J402" s="73" t="e">
        <f t="shared" si="21"/>
        <v>#N/A</v>
      </c>
      <c r="K402" s="73" t="e">
        <f t="shared" si="17"/>
        <v>#N/A</v>
      </c>
      <c r="L402" s="73" t="e">
        <f t="shared" si="18"/>
        <v>#N/A</v>
      </c>
      <c r="M402" s="73" t="e">
        <f t="shared" si="22"/>
        <v>#N/A</v>
      </c>
      <c r="N402" s="77">
        <f>+IF($E402="","",IF(K402&lt;&gt;"",VLOOKUP(K402,'草地施肥標準'!A$11:P$262,16),""))</f>
      </c>
      <c r="O402" s="77">
        <f>+IF($E402="","",IF(L402&lt;&gt;"",VLOOKUP(L402,'畑作施肥標準'!A$11:AB$430,M402),""))</f>
      </c>
      <c r="P402" s="77"/>
      <c r="Q402" s="78">
        <f t="shared" si="19"/>
      </c>
      <c r="R402" s="104">
        <f t="shared" si="20"/>
      </c>
    </row>
    <row r="403" spans="2:18" ht="15">
      <c r="B403" s="113"/>
      <c r="C403" s="122"/>
      <c r="D403" s="110"/>
      <c r="E403" s="92"/>
      <c r="F403" s="94"/>
      <c r="G403" s="94"/>
      <c r="H403" s="43" t="e">
        <f>+VLOOKUP(D403,'草地施肥標準'!$G$2:$H$5,2)</f>
        <v>#N/A</v>
      </c>
      <c r="I403" s="43" t="e">
        <f t="shared" si="16"/>
        <v>#N/A</v>
      </c>
      <c r="J403" s="73" t="e">
        <f t="shared" si="21"/>
        <v>#N/A</v>
      </c>
      <c r="K403" s="73" t="e">
        <f t="shared" si="17"/>
        <v>#N/A</v>
      </c>
      <c r="L403" s="73" t="e">
        <f t="shared" si="18"/>
        <v>#N/A</v>
      </c>
      <c r="M403" s="73" t="e">
        <f t="shared" si="22"/>
        <v>#N/A</v>
      </c>
      <c r="N403" s="77">
        <f>+IF($E403="","",IF(K403&lt;&gt;"",VLOOKUP(K403,'草地施肥標準'!A$11:P$262,16),""))</f>
      </c>
      <c r="O403" s="77">
        <f>+IF($E403="","",IF(L403&lt;&gt;"",VLOOKUP(L403,'畑作施肥標準'!A$11:AB$430,M403),""))</f>
      </c>
      <c r="P403" s="77"/>
      <c r="Q403" s="78">
        <f t="shared" si="19"/>
      </c>
      <c r="R403" s="104">
        <f t="shared" si="20"/>
      </c>
    </row>
    <row r="404" spans="2:18" ht="15">
      <c r="B404" s="113"/>
      <c r="C404" s="122"/>
      <c r="D404" s="110"/>
      <c r="E404" s="92"/>
      <c r="F404" s="94"/>
      <c r="G404" s="94"/>
      <c r="H404" s="43" t="e">
        <f>+VLOOKUP(D404,'草地施肥標準'!$G$2:$H$5,2)</f>
        <v>#N/A</v>
      </c>
      <c r="I404" s="43" t="e">
        <f t="shared" si="16"/>
        <v>#N/A</v>
      </c>
      <c r="J404" s="73" t="e">
        <f t="shared" si="21"/>
        <v>#N/A</v>
      </c>
      <c r="K404" s="73" t="e">
        <f t="shared" si="17"/>
        <v>#N/A</v>
      </c>
      <c r="L404" s="73" t="e">
        <f t="shared" si="18"/>
        <v>#N/A</v>
      </c>
      <c r="M404" s="73" t="e">
        <f t="shared" si="22"/>
        <v>#N/A</v>
      </c>
      <c r="N404" s="77">
        <f>+IF($E404="","",IF(K404&lt;&gt;"",VLOOKUP(K404,'草地施肥標準'!A$11:P$262,16),""))</f>
      </c>
      <c r="O404" s="77">
        <f>+IF($E404="","",IF(L404&lt;&gt;"",VLOOKUP(L404,'畑作施肥標準'!A$11:AB$430,M404),""))</f>
      </c>
      <c r="P404" s="77"/>
      <c r="Q404" s="78">
        <f t="shared" si="19"/>
      </c>
      <c r="R404" s="104">
        <f t="shared" si="20"/>
      </c>
    </row>
    <row r="405" spans="2:18" ht="15">
      <c r="B405" s="113"/>
      <c r="C405" s="122"/>
      <c r="D405" s="110"/>
      <c r="E405" s="92"/>
      <c r="F405" s="94"/>
      <c r="G405" s="94"/>
      <c r="H405" s="43" t="e">
        <f>+VLOOKUP(D405,'草地施肥標準'!$G$2:$H$5,2)</f>
        <v>#N/A</v>
      </c>
      <c r="I405" s="43" t="e">
        <f t="shared" si="16"/>
        <v>#N/A</v>
      </c>
      <c r="J405" s="73" t="e">
        <f t="shared" si="21"/>
        <v>#N/A</v>
      </c>
      <c r="K405" s="73" t="e">
        <f t="shared" si="17"/>
        <v>#N/A</v>
      </c>
      <c r="L405" s="73" t="e">
        <f t="shared" si="18"/>
        <v>#N/A</v>
      </c>
      <c r="M405" s="73" t="e">
        <f t="shared" si="22"/>
        <v>#N/A</v>
      </c>
      <c r="N405" s="77">
        <f>+IF($E405="","",IF(K405&lt;&gt;"",VLOOKUP(K405,'草地施肥標準'!A$11:P$262,16),""))</f>
      </c>
      <c r="O405" s="77">
        <f>+IF($E405="","",IF(L405&lt;&gt;"",VLOOKUP(L405,'畑作施肥標準'!A$11:AB$430,M405),""))</f>
      </c>
      <c r="P405" s="77"/>
      <c r="Q405" s="78">
        <f t="shared" si="19"/>
      </c>
      <c r="R405" s="104">
        <f t="shared" si="20"/>
      </c>
    </row>
    <row r="406" spans="2:18" ht="15">
      <c r="B406" s="113"/>
      <c r="C406" s="122"/>
      <c r="D406" s="110"/>
      <c r="E406" s="92"/>
      <c r="F406" s="94"/>
      <c r="G406" s="94"/>
      <c r="H406" s="43" t="e">
        <f>+VLOOKUP(D406,'草地施肥標準'!$G$2:$H$5,2)</f>
        <v>#N/A</v>
      </c>
      <c r="I406" s="43" t="e">
        <f t="shared" si="16"/>
        <v>#N/A</v>
      </c>
      <c r="J406" s="73" t="e">
        <f t="shared" si="21"/>
        <v>#N/A</v>
      </c>
      <c r="K406" s="73" t="e">
        <f t="shared" si="17"/>
        <v>#N/A</v>
      </c>
      <c r="L406" s="73" t="e">
        <f t="shared" si="18"/>
        <v>#N/A</v>
      </c>
      <c r="M406" s="73" t="e">
        <f t="shared" si="22"/>
        <v>#N/A</v>
      </c>
      <c r="N406" s="77">
        <f>+IF($E406="","",IF(K406&lt;&gt;"",VLOOKUP(K406,'草地施肥標準'!A$11:P$262,16),""))</f>
      </c>
      <c r="O406" s="77">
        <f>+IF($E406="","",IF(L406&lt;&gt;"",VLOOKUP(L406,'畑作施肥標準'!A$11:AB$430,M406),""))</f>
      </c>
      <c r="P406" s="77"/>
      <c r="Q406" s="78">
        <f t="shared" si="19"/>
      </c>
      <c r="R406" s="104">
        <f t="shared" si="20"/>
      </c>
    </row>
    <row r="407" spans="2:18" ht="15">
      <c r="B407" s="113"/>
      <c r="C407" s="122"/>
      <c r="D407" s="110"/>
      <c r="E407" s="92"/>
      <c r="F407" s="94"/>
      <c r="G407" s="94"/>
      <c r="H407" s="43" t="e">
        <f>+VLOOKUP(D407,'草地施肥標準'!$G$2:$H$5,2)</f>
        <v>#N/A</v>
      </c>
      <c r="I407" s="43" t="e">
        <f t="shared" si="16"/>
        <v>#N/A</v>
      </c>
      <c r="J407" s="73" t="e">
        <f t="shared" si="21"/>
        <v>#N/A</v>
      </c>
      <c r="K407" s="73" t="e">
        <f t="shared" si="17"/>
        <v>#N/A</v>
      </c>
      <c r="L407" s="73" t="e">
        <f t="shared" si="18"/>
        <v>#N/A</v>
      </c>
      <c r="M407" s="73" t="e">
        <f t="shared" si="22"/>
        <v>#N/A</v>
      </c>
      <c r="N407" s="77">
        <f>+IF($E407="","",IF(K407&lt;&gt;"",VLOOKUP(K407,'草地施肥標準'!A$11:P$262,16),""))</f>
      </c>
      <c r="O407" s="77">
        <f>+IF($E407="","",IF(L407&lt;&gt;"",VLOOKUP(L407,'畑作施肥標準'!A$11:AB$430,M407),""))</f>
      </c>
      <c r="P407" s="77"/>
      <c r="Q407" s="78">
        <f t="shared" si="19"/>
      </c>
      <c r="R407" s="104">
        <f t="shared" si="20"/>
      </c>
    </row>
    <row r="408" spans="2:18" ht="15">
      <c r="B408" s="113"/>
      <c r="C408" s="122"/>
      <c r="D408" s="110"/>
      <c r="E408" s="92"/>
      <c r="F408" s="94"/>
      <c r="G408" s="94"/>
      <c r="H408" s="43" t="e">
        <f>+VLOOKUP(D408,'草地施肥標準'!$G$2:$H$5,2)</f>
        <v>#N/A</v>
      </c>
      <c r="I408" s="43" t="e">
        <f t="shared" si="16"/>
        <v>#N/A</v>
      </c>
      <c r="J408" s="73" t="e">
        <f t="shared" si="21"/>
        <v>#N/A</v>
      </c>
      <c r="K408" s="73" t="e">
        <f t="shared" si="17"/>
        <v>#N/A</v>
      </c>
      <c r="L408" s="73" t="e">
        <f t="shared" si="18"/>
        <v>#N/A</v>
      </c>
      <c r="M408" s="73" t="e">
        <f t="shared" si="22"/>
        <v>#N/A</v>
      </c>
      <c r="N408" s="77">
        <f>+IF($E408="","",IF(K408&lt;&gt;"",VLOOKUP(K408,'草地施肥標準'!A$11:P$262,16),""))</f>
      </c>
      <c r="O408" s="77">
        <f>+IF($E408="","",IF(L408&lt;&gt;"",VLOOKUP(L408,'畑作施肥標準'!A$11:AB$430,M408),""))</f>
      </c>
      <c r="P408" s="77"/>
      <c r="Q408" s="78">
        <f t="shared" si="19"/>
      </c>
      <c r="R408" s="104">
        <f t="shared" si="20"/>
      </c>
    </row>
    <row r="409" spans="2:18" ht="15">
      <c r="B409" s="113"/>
      <c r="C409" s="122"/>
      <c r="D409" s="110"/>
      <c r="E409" s="92"/>
      <c r="F409" s="94"/>
      <c r="G409" s="94"/>
      <c r="H409" s="43" t="e">
        <f>+VLOOKUP(D409,'草地施肥標準'!$G$2:$H$5,2)</f>
        <v>#N/A</v>
      </c>
      <c r="I409" s="43" t="e">
        <f t="shared" si="16"/>
        <v>#N/A</v>
      </c>
      <c r="J409" s="73" t="e">
        <f t="shared" si="21"/>
        <v>#N/A</v>
      </c>
      <c r="K409" s="73" t="e">
        <f t="shared" si="17"/>
        <v>#N/A</v>
      </c>
      <c r="L409" s="73" t="e">
        <f t="shared" si="18"/>
        <v>#N/A</v>
      </c>
      <c r="M409" s="73" t="e">
        <f t="shared" si="22"/>
        <v>#N/A</v>
      </c>
      <c r="N409" s="77">
        <f>+IF($E409="","",IF(K409&lt;&gt;"",VLOOKUP(K409,'草地施肥標準'!A$11:P$262,16),""))</f>
      </c>
      <c r="O409" s="77">
        <f>+IF($E409="","",IF(L409&lt;&gt;"",VLOOKUP(L409,'畑作施肥標準'!A$11:AB$430,M409),""))</f>
      </c>
      <c r="P409" s="77"/>
      <c r="Q409" s="78">
        <f t="shared" si="19"/>
      </c>
      <c r="R409" s="104">
        <f t="shared" si="20"/>
      </c>
    </row>
    <row r="410" spans="2:18" ht="15">
      <c r="B410" s="113"/>
      <c r="C410" s="122"/>
      <c r="D410" s="110"/>
      <c r="E410" s="92"/>
      <c r="F410" s="94"/>
      <c r="G410" s="94"/>
      <c r="H410" s="43" t="e">
        <f>+VLOOKUP(D410,'草地施肥標準'!$G$2:$H$5,2)</f>
        <v>#N/A</v>
      </c>
      <c r="I410" s="43" t="e">
        <f t="shared" si="16"/>
        <v>#N/A</v>
      </c>
      <c r="J410" s="73" t="e">
        <f t="shared" si="21"/>
        <v>#N/A</v>
      </c>
      <c r="K410" s="73" t="e">
        <f t="shared" si="17"/>
        <v>#N/A</v>
      </c>
      <c r="L410" s="73" t="e">
        <f t="shared" si="18"/>
        <v>#N/A</v>
      </c>
      <c r="M410" s="73" t="e">
        <f t="shared" si="22"/>
        <v>#N/A</v>
      </c>
      <c r="N410" s="77">
        <f>+IF($E410="","",IF(K410&lt;&gt;"",VLOOKUP(K410,'草地施肥標準'!A$11:P$262,16),""))</f>
      </c>
      <c r="O410" s="77">
        <f>+IF($E410="","",IF(L410&lt;&gt;"",VLOOKUP(L410,'畑作施肥標準'!A$11:AB$430,M410),""))</f>
      </c>
      <c r="P410" s="77"/>
      <c r="Q410" s="78">
        <f t="shared" si="19"/>
      </c>
      <c r="R410" s="104">
        <f t="shared" si="20"/>
      </c>
    </row>
    <row r="411" spans="2:18" ht="15">
      <c r="B411" s="113"/>
      <c r="C411" s="122"/>
      <c r="D411" s="110"/>
      <c r="E411" s="92"/>
      <c r="F411" s="94"/>
      <c r="G411" s="94"/>
      <c r="H411" s="43" t="e">
        <f>+VLOOKUP(D411,'草地施肥標準'!$G$2:$H$5,2)</f>
        <v>#N/A</v>
      </c>
      <c r="I411" s="43" t="e">
        <f t="shared" si="16"/>
        <v>#N/A</v>
      </c>
      <c r="J411" s="73" t="e">
        <f t="shared" si="21"/>
        <v>#N/A</v>
      </c>
      <c r="K411" s="73" t="e">
        <f t="shared" si="17"/>
        <v>#N/A</v>
      </c>
      <c r="L411" s="73" t="e">
        <f t="shared" si="18"/>
        <v>#N/A</v>
      </c>
      <c r="M411" s="73" t="e">
        <f t="shared" si="22"/>
        <v>#N/A</v>
      </c>
      <c r="N411" s="77">
        <f>+IF($E411="","",IF(K411&lt;&gt;"",VLOOKUP(K411,'草地施肥標準'!A$11:P$262,16),""))</f>
      </c>
      <c r="O411" s="77">
        <f>+IF($E411="","",IF(L411&lt;&gt;"",VLOOKUP(L411,'畑作施肥標準'!A$11:AB$430,M411),""))</f>
      </c>
      <c r="P411" s="77"/>
      <c r="Q411" s="78">
        <f t="shared" si="19"/>
      </c>
      <c r="R411" s="104">
        <f t="shared" si="20"/>
      </c>
    </row>
    <row r="412" spans="2:18" ht="15">
      <c r="B412" s="113"/>
      <c r="C412" s="122"/>
      <c r="D412" s="110"/>
      <c r="E412" s="92"/>
      <c r="F412" s="94"/>
      <c r="G412" s="94"/>
      <c r="H412" s="43" t="e">
        <f>+VLOOKUP(D412,'草地施肥標準'!$G$2:$H$5,2)</f>
        <v>#N/A</v>
      </c>
      <c r="I412" s="43" t="e">
        <f t="shared" si="16"/>
        <v>#N/A</v>
      </c>
      <c r="J412" s="73" t="e">
        <f t="shared" si="21"/>
        <v>#N/A</v>
      </c>
      <c r="K412" s="73" t="e">
        <f t="shared" si="17"/>
        <v>#N/A</v>
      </c>
      <c r="L412" s="73" t="e">
        <f t="shared" si="18"/>
        <v>#N/A</v>
      </c>
      <c r="M412" s="73" t="e">
        <f t="shared" si="22"/>
        <v>#N/A</v>
      </c>
      <c r="N412" s="77">
        <f>+IF($E412="","",IF(K412&lt;&gt;"",VLOOKUP(K412,'草地施肥標準'!A$11:P$262,16),""))</f>
      </c>
      <c r="O412" s="77">
        <f>+IF($E412="","",IF(L412&lt;&gt;"",VLOOKUP(L412,'畑作施肥標準'!A$11:AB$430,M412),""))</f>
      </c>
      <c r="P412" s="77"/>
      <c r="Q412" s="78">
        <f t="shared" si="19"/>
      </c>
      <c r="R412" s="104">
        <f t="shared" si="20"/>
      </c>
    </row>
    <row r="413" spans="2:18" ht="15">
      <c r="B413" s="113"/>
      <c r="C413" s="122"/>
      <c r="D413" s="110"/>
      <c r="E413" s="92"/>
      <c r="F413" s="94"/>
      <c r="G413" s="94"/>
      <c r="H413" s="43" t="e">
        <f>+VLOOKUP(D413,'草地施肥標準'!$G$2:$H$5,2)</f>
        <v>#N/A</v>
      </c>
      <c r="I413" s="43" t="e">
        <f t="shared" si="16"/>
        <v>#N/A</v>
      </c>
      <c r="J413" s="73" t="e">
        <f t="shared" si="21"/>
        <v>#N/A</v>
      </c>
      <c r="K413" s="73" t="e">
        <f t="shared" si="17"/>
        <v>#N/A</v>
      </c>
      <c r="L413" s="73" t="e">
        <f t="shared" si="18"/>
        <v>#N/A</v>
      </c>
      <c r="M413" s="73" t="e">
        <f t="shared" si="22"/>
        <v>#N/A</v>
      </c>
      <c r="N413" s="77">
        <f>+IF($E413="","",IF(K413&lt;&gt;"",VLOOKUP(K413,'草地施肥標準'!A$11:P$262,16),""))</f>
      </c>
      <c r="O413" s="77">
        <f>+IF($E413="","",IF(L413&lt;&gt;"",VLOOKUP(L413,'畑作施肥標準'!A$11:AB$430,M413),""))</f>
      </c>
      <c r="P413" s="77"/>
      <c r="Q413" s="78">
        <f t="shared" si="19"/>
      </c>
      <c r="R413" s="104">
        <f t="shared" si="20"/>
      </c>
    </row>
    <row r="414" spans="2:18" ht="15">
      <c r="B414" s="113"/>
      <c r="C414" s="122"/>
      <c r="D414" s="110"/>
      <c r="E414" s="92"/>
      <c r="F414" s="94"/>
      <c r="G414" s="94"/>
      <c r="H414" s="43" t="e">
        <f>+VLOOKUP(D414,'草地施肥標準'!$G$2:$H$5,2)</f>
        <v>#N/A</v>
      </c>
      <c r="I414" s="43" t="e">
        <f t="shared" si="16"/>
        <v>#N/A</v>
      </c>
      <c r="J414" s="73" t="e">
        <f t="shared" si="21"/>
        <v>#N/A</v>
      </c>
      <c r="K414" s="73" t="e">
        <f t="shared" si="17"/>
        <v>#N/A</v>
      </c>
      <c r="L414" s="73" t="e">
        <f t="shared" si="18"/>
        <v>#N/A</v>
      </c>
      <c r="M414" s="73" t="e">
        <f t="shared" si="22"/>
        <v>#N/A</v>
      </c>
      <c r="N414" s="77">
        <f>+IF($E414="","",IF(K414&lt;&gt;"",VLOOKUP(K414,'草地施肥標準'!A$11:P$262,16),""))</f>
      </c>
      <c r="O414" s="77">
        <f>+IF($E414="","",IF(L414&lt;&gt;"",VLOOKUP(L414,'畑作施肥標準'!A$11:AB$430,M414),""))</f>
      </c>
      <c r="P414" s="77"/>
      <c r="Q414" s="78">
        <f t="shared" si="19"/>
      </c>
      <c r="R414" s="104">
        <f t="shared" si="20"/>
      </c>
    </row>
    <row r="415" spans="2:18" ht="15">
      <c r="B415" s="113"/>
      <c r="C415" s="122"/>
      <c r="D415" s="110"/>
      <c r="E415" s="92"/>
      <c r="F415" s="94"/>
      <c r="G415" s="94"/>
      <c r="H415" s="43" t="e">
        <f>+VLOOKUP(D415,'草地施肥標準'!$G$2:$H$5,2)</f>
        <v>#N/A</v>
      </c>
      <c r="I415" s="43" t="e">
        <f t="shared" si="16"/>
        <v>#N/A</v>
      </c>
      <c r="J415" s="73" t="e">
        <f t="shared" si="21"/>
        <v>#N/A</v>
      </c>
      <c r="K415" s="73" t="e">
        <f t="shared" si="17"/>
        <v>#N/A</v>
      </c>
      <c r="L415" s="73" t="e">
        <f t="shared" si="18"/>
        <v>#N/A</v>
      </c>
      <c r="M415" s="73" t="e">
        <f t="shared" si="22"/>
        <v>#N/A</v>
      </c>
      <c r="N415" s="77">
        <f>+IF($E415="","",IF(K415&lt;&gt;"",VLOOKUP(K415,'草地施肥標準'!A$11:P$262,16),""))</f>
      </c>
      <c r="O415" s="77">
        <f>+IF($E415="","",IF(L415&lt;&gt;"",VLOOKUP(L415,'畑作施肥標準'!A$11:AB$430,M415),""))</f>
      </c>
      <c r="P415" s="77"/>
      <c r="Q415" s="78">
        <f t="shared" si="19"/>
      </c>
      <c r="R415" s="104">
        <f t="shared" si="20"/>
      </c>
    </row>
    <row r="416" spans="2:18" ht="15">
      <c r="B416" s="113"/>
      <c r="C416" s="122"/>
      <c r="D416" s="110"/>
      <c r="E416" s="92"/>
      <c r="F416" s="94"/>
      <c r="G416" s="94"/>
      <c r="H416" s="43" t="e">
        <f>+VLOOKUP(D416,'草地施肥標準'!$G$2:$H$5,2)</f>
        <v>#N/A</v>
      </c>
      <c r="I416" s="43" t="e">
        <f t="shared" si="16"/>
        <v>#N/A</v>
      </c>
      <c r="J416" s="73" t="e">
        <f t="shared" si="21"/>
        <v>#N/A</v>
      </c>
      <c r="K416" s="73" t="e">
        <f t="shared" si="17"/>
        <v>#N/A</v>
      </c>
      <c r="L416" s="73" t="e">
        <f t="shared" si="18"/>
        <v>#N/A</v>
      </c>
      <c r="M416" s="73" t="e">
        <f t="shared" si="22"/>
        <v>#N/A</v>
      </c>
      <c r="N416" s="77">
        <f>+IF($E416="","",IF(K416&lt;&gt;"",VLOOKUP(K416,'草地施肥標準'!A$11:P$262,16),""))</f>
      </c>
      <c r="O416" s="77">
        <f>+IF($E416="","",IF(L416&lt;&gt;"",VLOOKUP(L416,'畑作施肥標準'!A$11:AB$430,M416),""))</f>
      </c>
      <c r="P416" s="77"/>
      <c r="Q416" s="78">
        <f t="shared" si="19"/>
      </c>
      <c r="R416" s="104">
        <f t="shared" si="20"/>
      </c>
    </row>
    <row r="417" spans="2:18" ht="15">
      <c r="B417" s="113"/>
      <c r="C417" s="122"/>
      <c r="D417" s="110"/>
      <c r="E417" s="92"/>
      <c r="F417" s="94"/>
      <c r="G417" s="94"/>
      <c r="H417" s="43" t="e">
        <f>+VLOOKUP(D417,'草地施肥標準'!$G$2:$H$5,2)</f>
        <v>#N/A</v>
      </c>
      <c r="I417" s="43" t="e">
        <f t="shared" si="16"/>
        <v>#N/A</v>
      </c>
      <c r="J417" s="73" t="e">
        <f t="shared" si="21"/>
        <v>#N/A</v>
      </c>
      <c r="K417" s="73" t="e">
        <f t="shared" si="17"/>
        <v>#N/A</v>
      </c>
      <c r="L417" s="73" t="e">
        <f t="shared" si="18"/>
        <v>#N/A</v>
      </c>
      <c r="M417" s="73" t="e">
        <f t="shared" si="22"/>
        <v>#N/A</v>
      </c>
      <c r="N417" s="77">
        <f>+IF($E417="","",IF(K417&lt;&gt;"",VLOOKUP(K417,'草地施肥標準'!A$11:P$262,16),""))</f>
      </c>
      <c r="O417" s="77">
        <f>+IF($E417="","",IF(L417&lt;&gt;"",VLOOKUP(L417,'畑作施肥標準'!A$11:AB$430,M417),""))</f>
      </c>
      <c r="P417" s="77"/>
      <c r="Q417" s="78">
        <f t="shared" si="19"/>
      </c>
      <c r="R417" s="104">
        <f t="shared" si="20"/>
      </c>
    </row>
    <row r="418" spans="2:18" ht="15">
      <c r="B418" s="113"/>
      <c r="C418" s="122"/>
      <c r="D418" s="110"/>
      <c r="E418" s="92"/>
      <c r="F418" s="94"/>
      <c r="G418" s="94"/>
      <c r="H418" s="43" t="e">
        <f>+VLOOKUP(D418,'草地施肥標準'!$G$2:$H$5,2)</f>
        <v>#N/A</v>
      </c>
      <c r="I418" s="43" t="e">
        <f t="shared" si="16"/>
        <v>#N/A</v>
      </c>
      <c r="J418" s="73" t="e">
        <f t="shared" si="21"/>
        <v>#N/A</v>
      </c>
      <c r="K418" s="73" t="e">
        <f t="shared" si="17"/>
        <v>#N/A</v>
      </c>
      <c r="L418" s="73" t="e">
        <f t="shared" si="18"/>
        <v>#N/A</v>
      </c>
      <c r="M418" s="73" t="e">
        <f t="shared" si="22"/>
        <v>#N/A</v>
      </c>
      <c r="N418" s="77">
        <f>+IF($E418="","",IF(K418&lt;&gt;"",VLOOKUP(K418,'草地施肥標準'!A$11:P$262,16),""))</f>
      </c>
      <c r="O418" s="77">
        <f>+IF($E418="","",IF(L418&lt;&gt;"",VLOOKUP(L418,'畑作施肥標準'!A$11:AB$430,M418),""))</f>
      </c>
      <c r="P418" s="77"/>
      <c r="Q418" s="78">
        <f t="shared" si="19"/>
      </c>
      <c r="R418" s="104">
        <f t="shared" si="20"/>
      </c>
    </row>
    <row r="419" spans="2:18" ht="15">
      <c r="B419" s="113"/>
      <c r="C419" s="122"/>
      <c r="D419" s="110"/>
      <c r="E419" s="92"/>
      <c r="F419" s="94"/>
      <c r="G419" s="94"/>
      <c r="H419" s="43" t="e">
        <f>+VLOOKUP(D419,'草地施肥標準'!$G$2:$H$5,2)</f>
        <v>#N/A</v>
      </c>
      <c r="I419" s="43" t="e">
        <f t="shared" si="16"/>
        <v>#N/A</v>
      </c>
      <c r="J419" s="73" t="e">
        <f t="shared" si="21"/>
        <v>#N/A</v>
      </c>
      <c r="K419" s="73" t="e">
        <f t="shared" si="17"/>
        <v>#N/A</v>
      </c>
      <c r="L419" s="73" t="e">
        <f t="shared" si="18"/>
        <v>#N/A</v>
      </c>
      <c r="M419" s="73" t="e">
        <f t="shared" si="22"/>
        <v>#N/A</v>
      </c>
      <c r="N419" s="77">
        <f>+IF($E419="","",IF(K419&lt;&gt;"",VLOOKUP(K419,'草地施肥標準'!A$11:P$262,16),""))</f>
      </c>
      <c r="O419" s="77">
        <f>+IF($E419="","",IF(L419&lt;&gt;"",VLOOKUP(L419,'畑作施肥標準'!A$11:AB$430,M419),""))</f>
      </c>
      <c r="P419" s="77"/>
      <c r="Q419" s="78">
        <f t="shared" si="19"/>
      </c>
      <c r="R419" s="104">
        <f t="shared" si="20"/>
      </c>
    </row>
    <row r="420" spans="2:18" ht="15">
      <c r="B420" s="113"/>
      <c r="C420" s="122"/>
      <c r="D420" s="110"/>
      <c r="E420" s="92"/>
      <c r="F420" s="94"/>
      <c r="G420" s="94"/>
      <c r="H420" s="43" t="e">
        <f>+VLOOKUP(D420,'草地施肥標準'!$G$2:$H$5,2)</f>
        <v>#N/A</v>
      </c>
      <c r="I420" s="43" t="e">
        <f t="shared" si="16"/>
        <v>#N/A</v>
      </c>
      <c r="J420" s="73" t="e">
        <f t="shared" si="21"/>
        <v>#N/A</v>
      </c>
      <c r="K420" s="73" t="e">
        <f t="shared" si="17"/>
        <v>#N/A</v>
      </c>
      <c r="L420" s="73" t="e">
        <f t="shared" si="18"/>
        <v>#N/A</v>
      </c>
      <c r="M420" s="73" t="e">
        <f t="shared" si="22"/>
        <v>#N/A</v>
      </c>
      <c r="N420" s="77">
        <f>+IF($E420="","",IF(K420&lt;&gt;"",VLOOKUP(K420,'草地施肥標準'!A$11:P$262,16),""))</f>
      </c>
      <c r="O420" s="77">
        <f>+IF($E420="","",IF(L420&lt;&gt;"",VLOOKUP(L420,'畑作施肥標準'!A$11:AB$430,M420),""))</f>
      </c>
      <c r="P420" s="77"/>
      <c r="Q420" s="78">
        <f t="shared" si="19"/>
      </c>
      <c r="R420" s="104">
        <f t="shared" si="20"/>
      </c>
    </row>
    <row r="421" spans="2:18" ht="15">
      <c r="B421" s="113"/>
      <c r="C421" s="122"/>
      <c r="D421" s="110"/>
      <c r="E421" s="92"/>
      <c r="F421" s="94"/>
      <c r="G421" s="94"/>
      <c r="H421" s="43" t="e">
        <f>+VLOOKUP(D421,'草地施肥標準'!$G$2:$H$5,2)</f>
        <v>#N/A</v>
      </c>
      <c r="I421" s="43" t="e">
        <f t="shared" si="16"/>
        <v>#N/A</v>
      </c>
      <c r="J421" s="73" t="e">
        <f t="shared" si="21"/>
        <v>#N/A</v>
      </c>
      <c r="K421" s="73" t="e">
        <f t="shared" si="17"/>
        <v>#N/A</v>
      </c>
      <c r="L421" s="73" t="e">
        <f t="shared" si="18"/>
        <v>#N/A</v>
      </c>
      <c r="M421" s="73" t="e">
        <f t="shared" si="22"/>
        <v>#N/A</v>
      </c>
      <c r="N421" s="77">
        <f>+IF($E421="","",IF(K421&lt;&gt;"",VLOOKUP(K421,'草地施肥標準'!A$11:P$262,16),""))</f>
      </c>
      <c r="O421" s="77">
        <f>+IF($E421="","",IF(L421&lt;&gt;"",VLOOKUP(L421,'畑作施肥標準'!A$11:AB$430,M421),""))</f>
      </c>
      <c r="P421" s="77"/>
      <c r="Q421" s="78">
        <f t="shared" si="19"/>
      </c>
      <c r="R421" s="104">
        <f t="shared" si="20"/>
      </c>
    </row>
    <row r="422" spans="2:18" ht="15">
      <c r="B422" s="113"/>
      <c r="C422" s="122"/>
      <c r="D422" s="110"/>
      <c r="E422" s="92"/>
      <c r="F422" s="94"/>
      <c r="G422" s="94"/>
      <c r="H422" s="43" t="e">
        <f>+VLOOKUP(D422,'草地施肥標準'!$G$2:$H$5,2)</f>
        <v>#N/A</v>
      </c>
      <c r="I422" s="43" t="e">
        <f t="shared" si="16"/>
        <v>#N/A</v>
      </c>
      <c r="J422" s="73" t="e">
        <f t="shared" si="21"/>
        <v>#N/A</v>
      </c>
      <c r="K422" s="73" t="e">
        <f t="shared" si="17"/>
        <v>#N/A</v>
      </c>
      <c r="L422" s="73" t="e">
        <f t="shared" si="18"/>
        <v>#N/A</v>
      </c>
      <c r="M422" s="73" t="e">
        <f t="shared" si="22"/>
        <v>#N/A</v>
      </c>
      <c r="N422" s="77">
        <f>+IF($E422="","",IF(K422&lt;&gt;"",VLOOKUP(K422,'草地施肥標準'!A$11:P$262,16),""))</f>
      </c>
      <c r="O422" s="77">
        <f>+IF($E422="","",IF(L422&lt;&gt;"",VLOOKUP(L422,'畑作施肥標準'!A$11:AB$430,M422),""))</f>
      </c>
      <c r="P422" s="77"/>
      <c r="Q422" s="78">
        <f t="shared" si="19"/>
      </c>
      <c r="R422" s="104">
        <f t="shared" si="20"/>
      </c>
    </row>
    <row r="423" spans="2:18" ht="15">
      <c r="B423" s="113"/>
      <c r="C423" s="122"/>
      <c r="D423" s="110"/>
      <c r="E423" s="92"/>
      <c r="F423" s="94"/>
      <c r="G423" s="94"/>
      <c r="H423" s="43" t="e">
        <f>+VLOOKUP(D423,'草地施肥標準'!$G$2:$H$5,2)</f>
        <v>#N/A</v>
      </c>
      <c r="I423" s="43" t="e">
        <f aca="true" t="shared" si="23" ref="I423:I486">+VLOOKUP(E423,$E$13:$F$21,2)</f>
        <v>#N/A</v>
      </c>
      <c r="J423" s="73" t="e">
        <f t="shared" si="21"/>
        <v>#N/A</v>
      </c>
      <c r="K423" s="73" t="e">
        <f aca="true" t="shared" si="24" ref="K423:K486">+IF(VALUE(I423)&lt;5,I423&amp;$H$225&amp;H423&amp;J423,"")</f>
        <v>#N/A</v>
      </c>
      <c r="L423" s="73" t="e">
        <f aca="true" t="shared" si="25" ref="L423:L486">+IF(VALUE(I423)&gt;=5,I423&amp;H423&amp;$H$227,"")</f>
        <v>#N/A</v>
      </c>
      <c r="M423" s="73" t="e">
        <f t="shared" si="22"/>
        <v>#N/A</v>
      </c>
      <c r="N423" s="77">
        <f>+IF($E423="","",IF(K423&lt;&gt;"",VLOOKUP(K423,'草地施肥標準'!A$11:P$262,16),""))</f>
      </c>
      <c r="O423" s="77">
        <f>+IF($E423="","",IF(L423&lt;&gt;"",VLOOKUP(L423,'畑作施肥標準'!A$11:AB$430,M423),""))</f>
      </c>
      <c r="P423" s="77"/>
      <c r="Q423" s="78">
        <f aca="true" t="shared" si="26" ref="Q423:Q486">+IF($E423="","",IF(N423="",+$C423/O423,+$C423/N423))</f>
      </c>
      <c r="R423" s="104">
        <f aca="true" t="shared" si="27" ref="R423:R486">+IF(AND(E423&lt;&gt;"",F423="",G423="")=TRUE,+$R$7,IF(OR(N423="-",O423="-")=TRUE,+$R$8,""))</f>
      </c>
    </row>
    <row r="424" spans="2:18" ht="15">
      <c r="B424" s="113"/>
      <c r="C424" s="122"/>
      <c r="D424" s="110"/>
      <c r="E424" s="92"/>
      <c r="F424" s="94"/>
      <c r="G424" s="94"/>
      <c r="H424" s="43" t="e">
        <f>+VLOOKUP(D424,'草地施肥標準'!$G$2:$H$5,2)</f>
        <v>#N/A</v>
      </c>
      <c r="I424" s="43" t="e">
        <f t="shared" si="23"/>
        <v>#N/A</v>
      </c>
      <c r="J424" s="73" t="e">
        <f t="shared" si="21"/>
        <v>#N/A</v>
      </c>
      <c r="K424" s="73" t="e">
        <f t="shared" si="24"/>
        <v>#N/A</v>
      </c>
      <c r="L424" s="73" t="e">
        <f t="shared" si="25"/>
        <v>#N/A</v>
      </c>
      <c r="M424" s="73" t="e">
        <f t="shared" si="22"/>
        <v>#N/A</v>
      </c>
      <c r="N424" s="77">
        <f>+IF($E424="","",IF(K424&lt;&gt;"",VLOOKUP(K424,'草地施肥標準'!A$11:P$262,16),""))</f>
      </c>
      <c r="O424" s="77">
        <f>+IF($E424="","",IF(L424&lt;&gt;"",VLOOKUP(L424,'畑作施肥標準'!A$11:AB$430,M424),""))</f>
      </c>
      <c r="P424" s="77"/>
      <c r="Q424" s="78">
        <f t="shared" si="26"/>
      </c>
      <c r="R424" s="104">
        <f t="shared" si="27"/>
      </c>
    </row>
    <row r="425" spans="2:18" ht="15">
      <c r="B425" s="113"/>
      <c r="C425" s="122"/>
      <c r="D425" s="110"/>
      <c r="E425" s="92"/>
      <c r="F425" s="94"/>
      <c r="G425" s="94"/>
      <c r="H425" s="43" t="e">
        <f>+VLOOKUP(D425,'草地施肥標準'!$G$2:$H$5,2)</f>
        <v>#N/A</v>
      </c>
      <c r="I425" s="43" t="e">
        <f t="shared" si="23"/>
        <v>#N/A</v>
      </c>
      <c r="J425" s="73" t="e">
        <f t="shared" si="21"/>
        <v>#N/A</v>
      </c>
      <c r="K425" s="73" t="e">
        <f t="shared" si="24"/>
        <v>#N/A</v>
      </c>
      <c r="L425" s="73" t="e">
        <f t="shared" si="25"/>
        <v>#N/A</v>
      </c>
      <c r="M425" s="73" t="e">
        <f t="shared" si="22"/>
        <v>#N/A</v>
      </c>
      <c r="N425" s="77">
        <f>+IF($E425="","",IF(K425&lt;&gt;"",VLOOKUP(K425,'草地施肥標準'!A$11:P$262,16),""))</f>
      </c>
      <c r="O425" s="77">
        <f>+IF($E425="","",IF(L425&lt;&gt;"",VLOOKUP(L425,'畑作施肥標準'!A$11:AB$430,M425),""))</f>
      </c>
      <c r="P425" s="77"/>
      <c r="Q425" s="78">
        <f t="shared" si="26"/>
      </c>
      <c r="R425" s="104">
        <f t="shared" si="27"/>
      </c>
    </row>
    <row r="426" spans="2:18" ht="15">
      <c r="B426" s="113"/>
      <c r="C426" s="122"/>
      <c r="D426" s="110"/>
      <c r="E426" s="92"/>
      <c r="F426" s="94"/>
      <c r="G426" s="94"/>
      <c r="H426" s="43" t="e">
        <f>+VLOOKUP(D426,'草地施肥標準'!$G$2:$H$5,2)</f>
        <v>#N/A</v>
      </c>
      <c r="I426" s="43" t="e">
        <f t="shared" si="23"/>
        <v>#N/A</v>
      </c>
      <c r="J426" s="73" t="e">
        <f t="shared" si="21"/>
        <v>#N/A</v>
      </c>
      <c r="K426" s="73" t="e">
        <f t="shared" si="24"/>
        <v>#N/A</v>
      </c>
      <c r="L426" s="73" t="e">
        <f t="shared" si="25"/>
        <v>#N/A</v>
      </c>
      <c r="M426" s="73" t="e">
        <f t="shared" si="22"/>
        <v>#N/A</v>
      </c>
      <c r="N426" s="77">
        <f>+IF($E426="","",IF(K426&lt;&gt;"",VLOOKUP(K426,'草地施肥標準'!A$11:P$262,16),""))</f>
      </c>
      <c r="O426" s="77">
        <f>+IF($E426="","",IF(L426&lt;&gt;"",VLOOKUP(L426,'畑作施肥標準'!A$11:AB$430,M426),""))</f>
      </c>
      <c r="P426" s="77"/>
      <c r="Q426" s="78">
        <f t="shared" si="26"/>
      </c>
      <c r="R426" s="104">
        <f t="shared" si="27"/>
      </c>
    </row>
    <row r="427" spans="2:18" ht="15">
      <c r="B427" s="113"/>
      <c r="C427" s="122"/>
      <c r="D427" s="110"/>
      <c r="E427" s="92"/>
      <c r="F427" s="94"/>
      <c r="G427" s="94"/>
      <c r="H427" s="43" t="e">
        <f>+VLOOKUP(D427,'草地施肥標準'!$G$2:$H$5,2)</f>
        <v>#N/A</v>
      </c>
      <c r="I427" s="43" t="e">
        <f t="shared" si="23"/>
        <v>#N/A</v>
      </c>
      <c r="J427" s="73" t="e">
        <f t="shared" si="21"/>
        <v>#N/A</v>
      </c>
      <c r="K427" s="73" t="e">
        <f t="shared" si="24"/>
        <v>#N/A</v>
      </c>
      <c r="L427" s="73" t="e">
        <f t="shared" si="25"/>
        <v>#N/A</v>
      </c>
      <c r="M427" s="73" t="e">
        <f t="shared" si="22"/>
        <v>#N/A</v>
      </c>
      <c r="N427" s="77">
        <f>+IF($E427="","",IF(K427&lt;&gt;"",VLOOKUP(K427,'草地施肥標準'!A$11:P$262,16),""))</f>
      </c>
      <c r="O427" s="77">
        <f>+IF($E427="","",IF(L427&lt;&gt;"",VLOOKUP(L427,'畑作施肥標準'!A$11:AB$430,M427),""))</f>
      </c>
      <c r="P427" s="77"/>
      <c r="Q427" s="78">
        <f t="shared" si="26"/>
      </c>
      <c r="R427" s="104">
        <f t="shared" si="27"/>
      </c>
    </row>
    <row r="428" spans="2:18" ht="15">
      <c r="B428" s="113"/>
      <c r="C428" s="122"/>
      <c r="D428" s="110"/>
      <c r="E428" s="92"/>
      <c r="F428" s="94"/>
      <c r="G428" s="94"/>
      <c r="H428" s="43" t="e">
        <f>+VLOOKUP(D428,'草地施肥標準'!$G$2:$H$5,2)</f>
        <v>#N/A</v>
      </c>
      <c r="I428" s="43" t="e">
        <f t="shared" si="23"/>
        <v>#N/A</v>
      </c>
      <c r="J428" s="73" t="e">
        <f t="shared" si="21"/>
        <v>#N/A</v>
      </c>
      <c r="K428" s="73" t="e">
        <f t="shared" si="24"/>
        <v>#N/A</v>
      </c>
      <c r="L428" s="73" t="e">
        <f t="shared" si="25"/>
        <v>#N/A</v>
      </c>
      <c r="M428" s="73" t="e">
        <f t="shared" si="22"/>
        <v>#N/A</v>
      </c>
      <c r="N428" s="77">
        <f>+IF($E428="","",IF(K428&lt;&gt;"",VLOOKUP(K428,'草地施肥標準'!A$11:P$262,16),""))</f>
      </c>
      <c r="O428" s="77">
        <f>+IF($E428="","",IF(L428&lt;&gt;"",VLOOKUP(L428,'畑作施肥標準'!A$11:AB$430,M428),""))</f>
      </c>
      <c r="P428" s="77"/>
      <c r="Q428" s="78">
        <f t="shared" si="26"/>
      </c>
      <c r="R428" s="104">
        <f t="shared" si="27"/>
      </c>
    </row>
    <row r="429" spans="2:18" ht="15">
      <c r="B429" s="113"/>
      <c r="C429" s="122"/>
      <c r="D429" s="110"/>
      <c r="E429" s="92"/>
      <c r="F429" s="94"/>
      <c r="G429" s="94"/>
      <c r="H429" s="43" t="e">
        <f>+VLOOKUP(D429,'草地施肥標準'!$G$2:$H$5,2)</f>
        <v>#N/A</v>
      </c>
      <c r="I429" s="43" t="e">
        <f t="shared" si="23"/>
        <v>#N/A</v>
      </c>
      <c r="J429" s="73" t="e">
        <f t="shared" si="21"/>
        <v>#N/A</v>
      </c>
      <c r="K429" s="73" t="e">
        <f t="shared" si="24"/>
        <v>#N/A</v>
      </c>
      <c r="L429" s="73" t="e">
        <f t="shared" si="25"/>
        <v>#N/A</v>
      </c>
      <c r="M429" s="73" t="e">
        <f t="shared" si="22"/>
        <v>#N/A</v>
      </c>
      <c r="N429" s="77">
        <f>+IF($E429="","",IF(K429&lt;&gt;"",VLOOKUP(K429,'草地施肥標準'!A$11:P$262,16),""))</f>
      </c>
      <c r="O429" s="77">
        <f>+IF($E429="","",IF(L429&lt;&gt;"",VLOOKUP(L429,'畑作施肥標準'!A$11:AB$430,M429),""))</f>
      </c>
      <c r="P429" s="77"/>
      <c r="Q429" s="78">
        <f t="shared" si="26"/>
      </c>
      <c r="R429" s="104">
        <f t="shared" si="27"/>
      </c>
    </row>
    <row r="430" spans="2:18" ht="15">
      <c r="B430" s="113"/>
      <c r="C430" s="122"/>
      <c r="D430" s="110"/>
      <c r="E430" s="92"/>
      <c r="F430" s="94"/>
      <c r="G430" s="94"/>
      <c r="H430" s="43" t="e">
        <f>+VLOOKUP(D430,'草地施肥標準'!$G$2:$H$5,2)</f>
        <v>#N/A</v>
      </c>
      <c r="I430" s="43" t="e">
        <f t="shared" si="23"/>
        <v>#N/A</v>
      </c>
      <c r="J430" s="73" t="e">
        <f aca="true" t="shared" si="28" ref="J430:J493">+IF(VALUE(I430)&lt;5,VLOOKUP(F430,$G$13:$H$17,2),"")</f>
        <v>#N/A</v>
      </c>
      <c r="K430" s="73" t="e">
        <f t="shared" si="24"/>
        <v>#N/A</v>
      </c>
      <c r="L430" s="73" t="e">
        <f t="shared" si="25"/>
        <v>#N/A</v>
      </c>
      <c r="M430" s="73" t="e">
        <f t="shared" si="22"/>
        <v>#N/A</v>
      </c>
      <c r="N430" s="77">
        <f>+IF($E430="","",IF(K430&lt;&gt;"",VLOOKUP(K430,'草地施肥標準'!A$11:P$262,16),""))</f>
      </c>
      <c r="O430" s="77">
        <f>+IF($E430="","",IF(L430&lt;&gt;"",VLOOKUP(L430,'畑作施肥標準'!A$11:AB$430,M430),""))</f>
      </c>
      <c r="P430" s="77"/>
      <c r="Q430" s="78">
        <f t="shared" si="26"/>
      </c>
      <c r="R430" s="104">
        <f t="shared" si="27"/>
      </c>
    </row>
    <row r="431" spans="2:18" ht="15">
      <c r="B431" s="113"/>
      <c r="C431" s="122"/>
      <c r="D431" s="110"/>
      <c r="E431" s="92"/>
      <c r="F431" s="94"/>
      <c r="G431" s="94"/>
      <c r="H431" s="43" t="e">
        <f>+VLOOKUP(D431,'草地施肥標準'!$G$2:$H$5,2)</f>
        <v>#N/A</v>
      </c>
      <c r="I431" s="43" t="e">
        <f t="shared" si="23"/>
        <v>#N/A</v>
      </c>
      <c r="J431" s="73" t="e">
        <f t="shared" si="28"/>
        <v>#N/A</v>
      </c>
      <c r="K431" s="73" t="e">
        <f t="shared" si="24"/>
        <v>#N/A</v>
      </c>
      <c r="L431" s="73" t="e">
        <f t="shared" si="25"/>
        <v>#N/A</v>
      </c>
      <c r="M431" s="73" t="e">
        <f t="shared" si="22"/>
        <v>#N/A</v>
      </c>
      <c r="N431" s="77">
        <f>+IF($E431="","",IF(K431&lt;&gt;"",VLOOKUP(K431,'草地施肥標準'!A$11:P$262,16),""))</f>
      </c>
      <c r="O431" s="77">
        <f>+IF($E431="","",IF(L431&lt;&gt;"",VLOOKUP(L431,'畑作施肥標準'!A$11:AB$430,M431),""))</f>
      </c>
      <c r="P431" s="77"/>
      <c r="Q431" s="78">
        <f t="shared" si="26"/>
      </c>
      <c r="R431" s="104">
        <f t="shared" si="27"/>
      </c>
    </row>
    <row r="432" spans="2:18" ht="15">
      <c r="B432" s="113"/>
      <c r="C432" s="122"/>
      <c r="D432" s="110"/>
      <c r="E432" s="92"/>
      <c r="F432" s="94"/>
      <c r="G432" s="94"/>
      <c r="H432" s="43" t="e">
        <f>+VLOOKUP(D432,'草地施肥標準'!$G$2:$H$5,2)</f>
        <v>#N/A</v>
      </c>
      <c r="I432" s="43" t="e">
        <f t="shared" si="23"/>
        <v>#N/A</v>
      </c>
      <c r="J432" s="73" t="e">
        <f t="shared" si="28"/>
        <v>#N/A</v>
      </c>
      <c r="K432" s="73" t="e">
        <f t="shared" si="24"/>
        <v>#N/A</v>
      </c>
      <c r="L432" s="73" t="e">
        <f t="shared" si="25"/>
        <v>#N/A</v>
      </c>
      <c r="M432" s="73" t="e">
        <f aca="true" t="shared" si="29" ref="M432:M495">+IF(L432&lt;&gt;"",+VLOOKUP(G432,$K$1:$L$4,2),"")</f>
        <v>#N/A</v>
      </c>
      <c r="N432" s="77">
        <f>+IF($E432="","",IF(K432&lt;&gt;"",VLOOKUP(K432,'草地施肥標準'!A$11:P$262,16),""))</f>
      </c>
      <c r="O432" s="77">
        <f>+IF($E432="","",IF(L432&lt;&gt;"",VLOOKUP(L432,'畑作施肥標準'!A$11:AB$430,M432),""))</f>
      </c>
      <c r="P432" s="77"/>
      <c r="Q432" s="78">
        <f t="shared" si="26"/>
      </c>
      <c r="R432" s="104">
        <f t="shared" si="27"/>
      </c>
    </row>
    <row r="433" spans="2:18" ht="15">
      <c r="B433" s="113"/>
      <c r="C433" s="122"/>
      <c r="D433" s="110"/>
      <c r="E433" s="92"/>
      <c r="F433" s="94"/>
      <c r="G433" s="94"/>
      <c r="H433" s="43" t="e">
        <f>+VLOOKUP(D433,'草地施肥標準'!$G$2:$H$5,2)</f>
        <v>#N/A</v>
      </c>
      <c r="I433" s="43" t="e">
        <f t="shared" si="23"/>
        <v>#N/A</v>
      </c>
      <c r="J433" s="73" t="e">
        <f t="shared" si="28"/>
        <v>#N/A</v>
      </c>
      <c r="K433" s="73" t="e">
        <f t="shared" si="24"/>
        <v>#N/A</v>
      </c>
      <c r="L433" s="73" t="e">
        <f t="shared" si="25"/>
        <v>#N/A</v>
      </c>
      <c r="M433" s="73" t="e">
        <f t="shared" si="29"/>
        <v>#N/A</v>
      </c>
      <c r="N433" s="77">
        <f>+IF($E433="","",IF(K433&lt;&gt;"",VLOOKUP(K433,'草地施肥標準'!A$11:P$262,16),""))</f>
      </c>
      <c r="O433" s="77">
        <f>+IF($E433="","",IF(L433&lt;&gt;"",VLOOKUP(L433,'畑作施肥標準'!A$11:AB$430,M433),""))</f>
      </c>
      <c r="P433" s="77"/>
      <c r="Q433" s="78">
        <f t="shared" si="26"/>
      </c>
      <c r="R433" s="104">
        <f t="shared" si="27"/>
      </c>
    </row>
    <row r="434" spans="2:18" ht="15">
      <c r="B434" s="113"/>
      <c r="C434" s="122"/>
      <c r="D434" s="110"/>
      <c r="E434" s="92"/>
      <c r="F434" s="94"/>
      <c r="G434" s="94"/>
      <c r="H434" s="43" t="e">
        <f>+VLOOKUP(D434,'草地施肥標準'!$G$2:$H$5,2)</f>
        <v>#N/A</v>
      </c>
      <c r="I434" s="43" t="e">
        <f t="shared" si="23"/>
        <v>#N/A</v>
      </c>
      <c r="J434" s="73" t="e">
        <f t="shared" si="28"/>
        <v>#N/A</v>
      </c>
      <c r="K434" s="73" t="e">
        <f t="shared" si="24"/>
        <v>#N/A</v>
      </c>
      <c r="L434" s="73" t="e">
        <f t="shared" si="25"/>
        <v>#N/A</v>
      </c>
      <c r="M434" s="73" t="e">
        <f t="shared" si="29"/>
        <v>#N/A</v>
      </c>
      <c r="N434" s="77">
        <f>+IF($E434="","",IF(K434&lt;&gt;"",VLOOKUP(K434,'草地施肥標準'!A$11:P$262,16),""))</f>
      </c>
      <c r="O434" s="77">
        <f>+IF($E434="","",IF(L434&lt;&gt;"",VLOOKUP(L434,'畑作施肥標準'!A$11:AB$430,M434),""))</f>
      </c>
      <c r="P434" s="77"/>
      <c r="Q434" s="78">
        <f t="shared" si="26"/>
      </c>
      <c r="R434" s="104">
        <f t="shared" si="27"/>
      </c>
    </row>
    <row r="435" spans="2:18" ht="15">
      <c r="B435" s="113"/>
      <c r="C435" s="122"/>
      <c r="D435" s="110"/>
      <c r="E435" s="92"/>
      <c r="F435" s="94"/>
      <c r="G435" s="94"/>
      <c r="H435" s="43" t="e">
        <f>+VLOOKUP(D435,'草地施肥標準'!$G$2:$H$5,2)</f>
        <v>#N/A</v>
      </c>
      <c r="I435" s="43" t="e">
        <f t="shared" si="23"/>
        <v>#N/A</v>
      </c>
      <c r="J435" s="73" t="e">
        <f t="shared" si="28"/>
        <v>#N/A</v>
      </c>
      <c r="K435" s="73" t="e">
        <f t="shared" si="24"/>
        <v>#N/A</v>
      </c>
      <c r="L435" s="73" t="e">
        <f t="shared" si="25"/>
        <v>#N/A</v>
      </c>
      <c r="M435" s="73" t="e">
        <f t="shared" si="29"/>
        <v>#N/A</v>
      </c>
      <c r="N435" s="77">
        <f>+IF($E435="","",IF(K435&lt;&gt;"",VLOOKUP(K435,'草地施肥標準'!A$11:P$262,16),""))</f>
      </c>
      <c r="O435" s="77">
        <f>+IF($E435="","",IF(L435&lt;&gt;"",VLOOKUP(L435,'畑作施肥標準'!A$11:AB$430,M435),""))</f>
      </c>
      <c r="P435" s="77"/>
      <c r="Q435" s="78">
        <f t="shared" si="26"/>
      </c>
      <c r="R435" s="104">
        <f t="shared" si="27"/>
      </c>
    </row>
    <row r="436" spans="2:18" ht="15">
      <c r="B436" s="113"/>
      <c r="C436" s="122"/>
      <c r="D436" s="110"/>
      <c r="E436" s="92"/>
      <c r="F436" s="94"/>
      <c r="G436" s="94"/>
      <c r="H436" s="43" t="e">
        <f>+VLOOKUP(D436,'草地施肥標準'!$G$2:$H$5,2)</f>
        <v>#N/A</v>
      </c>
      <c r="I436" s="43" t="e">
        <f t="shared" si="23"/>
        <v>#N/A</v>
      </c>
      <c r="J436" s="73" t="e">
        <f t="shared" si="28"/>
        <v>#N/A</v>
      </c>
      <c r="K436" s="73" t="e">
        <f t="shared" si="24"/>
        <v>#N/A</v>
      </c>
      <c r="L436" s="73" t="e">
        <f t="shared" si="25"/>
        <v>#N/A</v>
      </c>
      <c r="M436" s="73" t="e">
        <f t="shared" si="29"/>
        <v>#N/A</v>
      </c>
      <c r="N436" s="77">
        <f>+IF($E436="","",IF(K436&lt;&gt;"",VLOOKUP(K436,'草地施肥標準'!A$11:P$262,16),""))</f>
      </c>
      <c r="O436" s="77">
        <f>+IF($E436="","",IF(L436&lt;&gt;"",VLOOKUP(L436,'畑作施肥標準'!A$11:AB$430,M436),""))</f>
      </c>
      <c r="P436" s="77"/>
      <c r="Q436" s="78">
        <f t="shared" si="26"/>
      </c>
      <c r="R436" s="104">
        <f t="shared" si="27"/>
      </c>
    </row>
    <row r="437" spans="2:18" ht="15">
      <c r="B437" s="113"/>
      <c r="C437" s="122"/>
      <c r="D437" s="110"/>
      <c r="E437" s="92"/>
      <c r="F437" s="94"/>
      <c r="G437" s="94"/>
      <c r="H437" s="43" t="e">
        <f>+VLOOKUP(D437,'草地施肥標準'!$G$2:$H$5,2)</f>
        <v>#N/A</v>
      </c>
      <c r="I437" s="43" t="e">
        <f t="shared" si="23"/>
        <v>#N/A</v>
      </c>
      <c r="J437" s="73" t="e">
        <f t="shared" si="28"/>
        <v>#N/A</v>
      </c>
      <c r="K437" s="73" t="e">
        <f t="shared" si="24"/>
        <v>#N/A</v>
      </c>
      <c r="L437" s="73" t="e">
        <f t="shared" si="25"/>
        <v>#N/A</v>
      </c>
      <c r="M437" s="73" t="e">
        <f t="shared" si="29"/>
        <v>#N/A</v>
      </c>
      <c r="N437" s="77">
        <f>+IF($E437="","",IF(K437&lt;&gt;"",VLOOKUP(K437,'草地施肥標準'!A$11:P$262,16),""))</f>
      </c>
      <c r="O437" s="77">
        <f>+IF($E437="","",IF(L437&lt;&gt;"",VLOOKUP(L437,'畑作施肥標準'!A$11:AB$430,M437),""))</f>
      </c>
      <c r="P437" s="77"/>
      <c r="Q437" s="78">
        <f t="shared" si="26"/>
      </c>
      <c r="R437" s="104">
        <f t="shared" si="27"/>
      </c>
    </row>
    <row r="438" spans="2:18" ht="15">
      <c r="B438" s="113"/>
      <c r="C438" s="122"/>
      <c r="D438" s="110"/>
      <c r="E438" s="92"/>
      <c r="F438" s="94"/>
      <c r="G438" s="94"/>
      <c r="H438" s="43" t="e">
        <f>+VLOOKUP(D438,'草地施肥標準'!$G$2:$H$5,2)</f>
        <v>#N/A</v>
      </c>
      <c r="I438" s="43" t="e">
        <f t="shared" si="23"/>
        <v>#N/A</v>
      </c>
      <c r="J438" s="73" t="e">
        <f t="shared" si="28"/>
        <v>#N/A</v>
      </c>
      <c r="K438" s="73" t="e">
        <f t="shared" si="24"/>
        <v>#N/A</v>
      </c>
      <c r="L438" s="73" t="e">
        <f t="shared" si="25"/>
        <v>#N/A</v>
      </c>
      <c r="M438" s="73" t="e">
        <f t="shared" si="29"/>
        <v>#N/A</v>
      </c>
      <c r="N438" s="77">
        <f>+IF($E438="","",IF(K438&lt;&gt;"",VLOOKUP(K438,'草地施肥標準'!A$11:P$262,16),""))</f>
      </c>
      <c r="O438" s="77">
        <f>+IF($E438="","",IF(L438&lt;&gt;"",VLOOKUP(L438,'畑作施肥標準'!A$11:AB$430,M438),""))</f>
      </c>
      <c r="P438" s="77"/>
      <c r="Q438" s="78">
        <f t="shared" si="26"/>
      </c>
      <c r="R438" s="104">
        <f t="shared" si="27"/>
      </c>
    </row>
    <row r="439" spans="2:18" ht="15">
      <c r="B439" s="113"/>
      <c r="C439" s="122"/>
      <c r="D439" s="110"/>
      <c r="E439" s="92"/>
      <c r="F439" s="94"/>
      <c r="G439" s="94"/>
      <c r="H439" s="43" t="e">
        <f>+VLOOKUP(D439,'草地施肥標準'!$G$2:$H$5,2)</f>
        <v>#N/A</v>
      </c>
      <c r="I439" s="43" t="e">
        <f t="shared" si="23"/>
        <v>#N/A</v>
      </c>
      <c r="J439" s="73" t="e">
        <f t="shared" si="28"/>
        <v>#N/A</v>
      </c>
      <c r="K439" s="73" t="e">
        <f t="shared" si="24"/>
        <v>#N/A</v>
      </c>
      <c r="L439" s="73" t="e">
        <f t="shared" si="25"/>
        <v>#N/A</v>
      </c>
      <c r="M439" s="73" t="e">
        <f t="shared" si="29"/>
        <v>#N/A</v>
      </c>
      <c r="N439" s="77">
        <f>+IF($E439="","",IF(K439&lt;&gt;"",VLOOKUP(K439,'草地施肥標準'!A$11:P$262,16),""))</f>
      </c>
      <c r="O439" s="77">
        <f>+IF($E439="","",IF(L439&lt;&gt;"",VLOOKUP(L439,'畑作施肥標準'!A$11:AB$430,M439),""))</f>
      </c>
      <c r="P439" s="77"/>
      <c r="Q439" s="78">
        <f t="shared" si="26"/>
      </c>
      <c r="R439" s="104">
        <f t="shared" si="27"/>
      </c>
    </row>
    <row r="440" spans="2:18" ht="15">
      <c r="B440" s="113"/>
      <c r="C440" s="122"/>
      <c r="D440" s="110"/>
      <c r="E440" s="92"/>
      <c r="F440" s="94"/>
      <c r="G440" s="94"/>
      <c r="H440" s="43" t="e">
        <f>+VLOOKUP(D440,'草地施肥標準'!$G$2:$H$5,2)</f>
        <v>#N/A</v>
      </c>
      <c r="I440" s="43" t="e">
        <f t="shared" si="23"/>
        <v>#N/A</v>
      </c>
      <c r="J440" s="73" t="e">
        <f t="shared" si="28"/>
        <v>#N/A</v>
      </c>
      <c r="K440" s="73" t="e">
        <f t="shared" si="24"/>
        <v>#N/A</v>
      </c>
      <c r="L440" s="73" t="e">
        <f t="shared" si="25"/>
        <v>#N/A</v>
      </c>
      <c r="M440" s="73" t="e">
        <f t="shared" si="29"/>
        <v>#N/A</v>
      </c>
      <c r="N440" s="77">
        <f>+IF($E440="","",IF(K440&lt;&gt;"",VLOOKUP(K440,'草地施肥標準'!A$11:P$262,16),""))</f>
      </c>
      <c r="O440" s="77">
        <f>+IF($E440="","",IF(L440&lt;&gt;"",VLOOKUP(L440,'畑作施肥標準'!A$11:AB$430,M440),""))</f>
      </c>
      <c r="P440" s="77"/>
      <c r="Q440" s="78">
        <f t="shared" si="26"/>
      </c>
      <c r="R440" s="104">
        <f t="shared" si="27"/>
      </c>
    </row>
    <row r="441" spans="2:18" ht="15">
      <c r="B441" s="113"/>
      <c r="C441" s="122"/>
      <c r="D441" s="110"/>
      <c r="E441" s="92"/>
      <c r="F441" s="94"/>
      <c r="G441" s="94"/>
      <c r="H441" s="43" t="e">
        <f>+VLOOKUP(D441,'草地施肥標準'!$G$2:$H$5,2)</f>
        <v>#N/A</v>
      </c>
      <c r="I441" s="43" t="e">
        <f t="shared" si="23"/>
        <v>#N/A</v>
      </c>
      <c r="J441" s="73" t="e">
        <f t="shared" si="28"/>
        <v>#N/A</v>
      </c>
      <c r="K441" s="73" t="e">
        <f t="shared" si="24"/>
        <v>#N/A</v>
      </c>
      <c r="L441" s="73" t="e">
        <f t="shared" si="25"/>
        <v>#N/A</v>
      </c>
      <c r="M441" s="73" t="e">
        <f t="shared" si="29"/>
        <v>#N/A</v>
      </c>
      <c r="N441" s="77">
        <f>+IF($E441="","",IF(K441&lt;&gt;"",VLOOKUP(K441,'草地施肥標準'!A$11:P$262,16),""))</f>
      </c>
      <c r="O441" s="77">
        <f>+IF($E441="","",IF(L441&lt;&gt;"",VLOOKUP(L441,'畑作施肥標準'!A$11:AB$430,M441),""))</f>
      </c>
      <c r="P441" s="77"/>
      <c r="Q441" s="78">
        <f t="shared" si="26"/>
      </c>
      <c r="R441" s="104">
        <f t="shared" si="27"/>
      </c>
    </row>
    <row r="442" spans="2:18" ht="15">
      <c r="B442" s="113"/>
      <c r="C442" s="122"/>
      <c r="D442" s="110"/>
      <c r="E442" s="92"/>
      <c r="F442" s="94"/>
      <c r="G442" s="94"/>
      <c r="H442" s="43" t="e">
        <f>+VLOOKUP(D442,'草地施肥標準'!$G$2:$H$5,2)</f>
        <v>#N/A</v>
      </c>
      <c r="I442" s="43" t="e">
        <f t="shared" si="23"/>
        <v>#N/A</v>
      </c>
      <c r="J442" s="73" t="e">
        <f t="shared" si="28"/>
        <v>#N/A</v>
      </c>
      <c r="K442" s="73" t="e">
        <f t="shared" si="24"/>
        <v>#N/A</v>
      </c>
      <c r="L442" s="73" t="e">
        <f t="shared" si="25"/>
        <v>#N/A</v>
      </c>
      <c r="M442" s="73" t="e">
        <f t="shared" si="29"/>
        <v>#N/A</v>
      </c>
      <c r="N442" s="77">
        <f>+IF($E442="","",IF(K442&lt;&gt;"",VLOOKUP(K442,'草地施肥標準'!A$11:P$262,16),""))</f>
      </c>
      <c r="O442" s="77">
        <f>+IF($E442="","",IF(L442&lt;&gt;"",VLOOKUP(L442,'畑作施肥標準'!A$11:AB$430,M442),""))</f>
      </c>
      <c r="P442" s="77"/>
      <c r="Q442" s="78">
        <f t="shared" si="26"/>
      </c>
      <c r="R442" s="104">
        <f t="shared" si="27"/>
      </c>
    </row>
    <row r="443" spans="2:18" ht="15">
      <c r="B443" s="113"/>
      <c r="C443" s="122"/>
      <c r="D443" s="110"/>
      <c r="E443" s="92"/>
      <c r="F443" s="94"/>
      <c r="G443" s="94"/>
      <c r="H443" s="43" t="e">
        <f>+VLOOKUP(D443,'草地施肥標準'!$G$2:$H$5,2)</f>
        <v>#N/A</v>
      </c>
      <c r="I443" s="43" t="e">
        <f t="shared" si="23"/>
        <v>#N/A</v>
      </c>
      <c r="J443" s="73" t="e">
        <f t="shared" si="28"/>
        <v>#N/A</v>
      </c>
      <c r="K443" s="73" t="e">
        <f t="shared" si="24"/>
        <v>#N/A</v>
      </c>
      <c r="L443" s="73" t="e">
        <f t="shared" si="25"/>
        <v>#N/A</v>
      </c>
      <c r="M443" s="73" t="e">
        <f t="shared" si="29"/>
        <v>#N/A</v>
      </c>
      <c r="N443" s="77">
        <f>+IF($E443="","",IF(K443&lt;&gt;"",VLOOKUP(K443,'草地施肥標準'!A$11:P$262,16),""))</f>
      </c>
      <c r="O443" s="77">
        <f>+IF($E443="","",IF(L443&lt;&gt;"",VLOOKUP(L443,'畑作施肥標準'!A$11:AB$430,M443),""))</f>
      </c>
      <c r="P443" s="77"/>
      <c r="Q443" s="78">
        <f t="shared" si="26"/>
      </c>
      <c r="R443" s="104">
        <f t="shared" si="27"/>
      </c>
    </row>
    <row r="444" spans="2:18" ht="15">
      <c r="B444" s="113"/>
      <c r="C444" s="122"/>
      <c r="D444" s="110"/>
      <c r="E444" s="92"/>
      <c r="F444" s="94"/>
      <c r="G444" s="94"/>
      <c r="H444" s="43" t="e">
        <f>+VLOOKUP(D444,'草地施肥標準'!$G$2:$H$5,2)</f>
        <v>#N/A</v>
      </c>
      <c r="I444" s="43" t="e">
        <f t="shared" si="23"/>
        <v>#N/A</v>
      </c>
      <c r="J444" s="73" t="e">
        <f t="shared" si="28"/>
        <v>#N/A</v>
      </c>
      <c r="K444" s="73" t="e">
        <f t="shared" si="24"/>
        <v>#N/A</v>
      </c>
      <c r="L444" s="73" t="e">
        <f t="shared" si="25"/>
        <v>#N/A</v>
      </c>
      <c r="M444" s="73" t="e">
        <f t="shared" si="29"/>
        <v>#N/A</v>
      </c>
      <c r="N444" s="77">
        <f>+IF($E444="","",IF(K444&lt;&gt;"",VLOOKUP(K444,'草地施肥標準'!A$11:P$262,16),""))</f>
      </c>
      <c r="O444" s="77">
        <f>+IF($E444="","",IF(L444&lt;&gt;"",VLOOKUP(L444,'畑作施肥標準'!A$11:AB$430,M444),""))</f>
      </c>
      <c r="P444" s="77"/>
      <c r="Q444" s="78">
        <f t="shared" si="26"/>
      </c>
      <c r="R444" s="104">
        <f t="shared" si="27"/>
      </c>
    </row>
    <row r="445" spans="2:18" ht="15">
      <c r="B445" s="113"/>
      <c r="C445" s="122"/>
      <c r="D445" s="110"/>
      <c r="E445" s="92"/>
      <c r="F445" s="94"/>
      <c r="G445" s="94"/>
      <c r="H445" s="43" t="e">
        <f>+VLOOKUP(D445,'草地施肥標準'!$G$2:$H$5,2)</f>
        <v>#N/A</v>
      </c>
      <c r="I445" s="43" t="e">
        <f t="shared" si="23"/>
        <v>#N/A</v>
      </c>
      <c r="J445" s="73" t="e">
        <f t="shared" si="28"/>
        <v>#N/A</v>
      </c>
      <c r="K445" s="73" t="e">
        <f t="shared" si="24"/>
        <v>#N/A</v>
      </c>
      <c r="L445" s="73" t="e">
        <f t="shared" si="25"/>
        <v>#N/A</v>
      </c>
      <c r="M445" s="73" t="e">
        <f t="shared" si="29"/>
        <v>#N/A</v>
      </c>
      <c r="N445" s="77">
        <f>+IF($E445="","",IF(K445&lt;&gt;"",VLOOKUP(K445,'草地施肥標準'!A$11:P$262,16),""))</f>
      </c>
      <c r="O445" s="77">
        <f>+IF($E445="","",IF(L445&lt;&gt;"",VLOOKUP(L445,'畑作施肥標準'!A$11:AB$430,M445),""))</f>
      </c>
      <c r="P445" s="77"/>
      <c r="Q445" s="78">
        <f t="shared" si="26"/>
      </c>
      <c r="R445" s="104">
        <f t="shared" si="27"/>
      </c>
    </row>
    <row r="446" spans="2:18" ht="15">
      <c r="B446" s="113"/>
      <c r="C446" s="122"/>
      <c r="D446" s="110"/>
      <c r="E446" s="92"/>
      <c r="F446" s="94"/>
      <c r="G446" s="94"/>
      <c r="H446" s="43" t="e">
        <f>+VLOOKUP(D446,'草地施肥標準'!$G$2:$H$5,2)</f>
        <v>#N/A</v>
      </c>
      <c r="I446" s="43" t="e">
        <f t="shared" si="23"/>
        <v>#N/A</v>
      </c>
      <c r="J446" s="73" t="e">
        <f t="shared" si="28"/>
        <v>#N/A</v>
      </c>
      <c r="K446" s="73" t="e">
        <f t="shared" si="24"/>
        <v>#N/A</v>
      </c>
      <c r="L446" s="73" t="e">
        <f t="shared" si="25"/>
        <v>#N/A</v>
      </c>
      <c r="M446" s="73" t="e">
        <f t="shared" si="29"/>
        <v>#N/A</v>
      </c>
      <c r="N446" s="77">
        <f>+IF($E446="","",IF(K446&lt;&gt;"",VLOOKUP(K446,'草地施肥標準'!A$11:P$262,16),""))</f>
      </c>
      <c r="O446" s="77">
        <f>+IF($E446="","",IF(L446&lt;&gt;"",VLOOKUP(L446,'畑作施肥標準'!A$11:AB$430,M446),""))</f>
      </c>
      <c r="P446" s="77"/>
      <c r="Q446" s="78">
        <f t="shared" si="26"/>
      </c>
      <c r="R446" s="104">
        <f t="shared" si="27"/>
      </c>
    </row>
    <row r="447" spans="2:18" ht="15">
      <c r="B447" s="113"/>
      <c r="C447" s="122"/>
      <c r="D447" s="110"/>
      <c r="E447" s="92"/>
      <c r="F447" s="94"/>
      <c r="G447" s="94"/>
      <c r="H447" s="43" t="e">
        <f>+VLOOKUP(D447,'草地施肥標準'!$G$2:$H$5,2)</f>
        <v>#N/A</v>
      </c>
      <c r="I447" s="43" t="e">
        <f t="shared" si="23"/>
        <v>#N/A</v>
      </c>
      <c r="J447" s="73" t="e">
        <f t="shared" si="28"/>
        <v>#N/A</v>
      </c>
      <c r="K447" s="73" t="e">
        <f t="shared" si="24"/>
        <v>#N/A</v>
      </c>
      <c r="L447" s="73" t="e">
        <f t="shared" si="25"/>
        <v>#N/A</v>
      </c>
      <c r="M447" s="73" t="e">
        <f t="shared" si="29"/>
        <v>#N/A</v>
      </c>
      <c r="N447" s="77">
        <f>+IF($E447="","",IF(K447&lt;&gt;"",VLOOKUP(K447,'草地施肥標準'!A$11:P$262,16),""))</f>
      </c>
      <c r="O447" s="77">
        <f>+IF($E447="","",IF(L447&lt;&gt;"",VLOOKUP(L447,'畑作施肥標準'!A$11:AB$430,M447),""))</f>
      </c>
      <c r="P447" s="77"/>
      <c r="Q447" s="78">
        <f t="shared" si="26"/>
      </c>
      <c r="R447" s="104">
        <f t="shared" si="27"/>
      </c>
    </row>
    <row r="448" spans="2:18" ht="15">
      <c r="B448" s="113"/>
      <c r="C448" s="122"/>
      <c r="D448" s="110"/>
      <c r="E448" s="92"/>
      <c r="F448" s="94"/>
      <c r="G448" s="94"/>
      <c r="H448" s="43" t="e">
        <f>+VLOOKUP(D448,'草地施肥標準'!$G$2:$H$5,2)</f>
        <v>#N/A</v>
      </c>
      <c r="I448" s="43" t="e">
        <f t="shared" si="23"/>
        <v>#N/A</v>
      </c>
      <c r="J448" s="73" t="e">
        <f t="shared" si="28"/>
        <v>#N/A</v>
      </c>
      <c r="K448" s="73" t="e">
        <f t="shared" si="24"/>
        <v>#N/A</v>
      </c>
      <c r="L448" s="73" t="e">
        <f t="shared" si="25"/>
        <v>#N/A</v>
      </c>
      <c r="M448" s="73" t="e">
        <f t="shared" si="29"/>
        <v>#N/A</v>
      </c>
      <c r="N448" s="77">
        <f>+IF($E448="","",IF(K448&lt;&gt;"",VLOOKUP(K448,'草地施肥標準'!A$11:P$262,16),""))</f>
      </c>
      <c r="O448" s="77">
        <f>+IF($E448="","",IF(L448&lt;&gt;"",VLOOKUP(L448,'畑作施肥標準'!A$11:AB$430,M448),""))</f>
      </c>
      <c r="P448" s="77"/>
      <c r="Q448" s="78">
        <f t="shared" si="26"/>
      </c>
      <c r="R448" s="104">
        <f t="shared" si="27"/>
      </c>
    </row>
    <row r="449" spans="2:18" ht="15">
      <c r="B449" s="113"/>
      <c r="C449" s="122"/>
      <c r="D449" s="110"/>
      <c r="E449" s="92"/>
      <c r="F449" s="94"/>
      <c r="G449" s="94"/>
      <c r="H449" s="43" t="e">
        <f>+VLOOKUP(D449,'草地施肥標準'!$G$2:$H$5,2)</f>
        <v>#N/A</v>
      </c>
      <c r="I449" s="43" t="e">
        <f t="shared" si="23"/>
        <v>#N/A</v>
      </c>
      <c r="J449" s="73" t="e">
        <f t="shared" si="28"/>
        <v>#N/A</v>
      </c>
      <c r="K449" s="73" t="e">
        <f t="shared" si="24"/>
        <v>#N/A</v>
      </c>
      <c r="L449" s="73" t="e">
        <f t="shared" si="25"/>
        <v>#N/A</v>
      </c>
      <c r="M449" s="73" t="e">
        <f t="shared" si="29"/>
        <v>#N/A</v>
      </c>
      <c r="N449" s="77">
        <f>+IF($E449="","",IF(K449&lt;&gt;"",VLOOKUP(K449,'草地施肥標準'!A$11:P$262,16),""))</f>
      </c>
      <c r="O449" s="77">
        <f>+IF($E449="","",IF(L449&lt;&gt;"",VLOOKUP(L449,'畑作施肥標準'!A$11:AB$430,M449),""))</f>
      </c>
      <c r="P449" s="77"/>
      <c r="Q449" s="78">
        <f t="shared" si="26"/>
      </c>
      <c r="R449" s="104">
        <f t="shared" si="27"/>
      </c>
    </row>
    <row r="450" spans="2:18" ht="15">
      <c r="B450" s="113"/>
      <c r="C450" s="122"/>
      <c r="D450" s="110"/>
      <c r="E450" s="92"/>
      <c r="F450" s="94"/>
      <c r="G450" s="94"/>
      <c r="H450" s="43" t="e">
        <f>+VLOOKUP(D450,'草地施肥標準'!$G$2:$H$5,2)</f>
        <v>#N/A</v>
      </c>
      <c r="I450" s="43" t="e">
        <f t="shared" si="23"/>
        <v>#N/A</v>
      </c>
      <c r="J450" s="73" t="e">
        <f t="shared" si="28"/>
        <v>#N/A</v>
      </c>
      <c r="K450" s="73" t="e">
        <f t="shared" si="24"/>
        <v>#N/A</v>
      </c>
      <c r="L450" s="73" t="e">
        <f t="shared" si="25"/>
        <v>#N/A</v>
      </c>
      <c r="M450" s="73" t="e">
        <f t="shared" si="29"/>
        <v>#N/A</v>
      </c>
      <c r="N450" s="77">
        <f>+IF($E450="","",IF(K450&lt;&gt;"",VLOOKUP(K450,'草地施肥標準'!A$11:P$262,16),""))</f>
      </c>
      <c r="O450" s="77">
        <f>+IF($E450="","",IF(L450&lt;&gt;"",VLOOKUP(L450,'畑作施肥標準'!A$11:AB$430,M450),""))</f>
      </c>
      <c r="P450" s="77"/>
      <c r="Q450" s="78">
        <f t="shared" si="26"/>
      </c>
      <c r="R450" s="104">
        <f t="shared" si="27"/>
      </c>
    </row>
    <row r="451" spans="2:18" ht="15">
      <c r="B451" s="113"/>
      <c r="C451" s="122"/>
      <c r="D451" s="110"/>
      <c r="E451" s="92"/>
      <c r="F451" s="94"/>
      <c r="G451" s="94"/>
      <c r="H451" s="43" t="e">
        <f>+VLOOKUP(D451,'草地施肥標準'!$G$2:$H$5,2)</f>
        <v>#N/A</v>
      </c>
      <c r="I451" s="43" t="e">
        <f t="shared" si="23"/>
        <v>#N/A</v>
      </c>
      <c r="J451" s="73" t="e">
        <f t="shared" si="28"/>
        <v>#N/A</v>
      </c>
      <c r="K451" s="73" t="e">
        <f t="shared" si="24"/>
        <v>#N/A</v>
      </c>
      <c r="L451" s="73" t="e">
        <f t="shared" si="25"/>
        <v>#N/A</v>
      </c>
      <c r="M451" s="73" t="e">
        <f t="shared" si="29"/>
        <v>#N/A</v>
      </c>
      <c r="N451" s="77">
        <f>+IF($E451="","",IF(K451&lt;&gt;"",VLOOKUP(K451,'草地施肥標準'!A$11:P$262,16),""))</f>
      </c>
      <c r="O451" s="77">
        <f>+IF($E451="","",IF(L451&lt;&gt;"",VLOOKUP(L451,'畑作施肥標準'!A$11:AB$430,M451),""))</f>
      </c>
      <c r="P451" s="77"/>
      <c r="Q451" s="78">
        <f t="shared" si="26"/>
      </c>
      <c r="R451" s="104">
        <f t="shared" si="27"/>
      </c>
    </row>
    <row r="452" spans="2:18" ht="15">
      <c r="B452" s="113"/>
      <c r="C452" s="122"/>
      <c r="D452" s="110"/>
      <c r="E452" s="92"/>
      <c r="F452" s="94"/>
      <c r="G452" s="94"/>
      <c r="H452" s="43" t="e">
        <f>+VLOOKUP(D452,'草地施肥標準'!$G$2:$H$5,2)</f>
        <v>#N/A</v>
      </c>
      <c r="I452" s="43" t="e">
        <f t="shared" si="23"/>
        <v>#N/A</v>
      </c>
      <c r="J452" s="73" t="e">
        <f t="shared" si="28"/>
        <v>#N/A</v>
      </c>
      <c r="K452" s="73" t="e">
        <f t="shared" si="24"/>
        <v>#N/A</v>
      </c>
      <c r="L452" s="73" t="e">
        <f t="shared" si="25"/>
        <v>#N/A</v>
      </c>
      <c r="M452" s="73" t="e">
        <f t="shared" si="29"/>
        <v>#N/A</v>
      </c>
      <c r="N452" s="77">
        <f>+IF($E452="","",IF(K452&lt;&gt;"",VLOOKUP(K452,'草地施肥標準'!A$11:P$262,16),""))</f>
      </c>
      <c r="O452" s="77">
        <f>+IF($E452="","",IF(L452&lt;&gt;"",VLOOKUP(L452,'畑作施肥標準'!A$11:AB$430,M452),""))</f>
      </c>
      <c r="P452" s="77"/>
      <c r="Q452" s="78">
        <f t="shared" si="26"/>
      </c>
      <c r="R452" s="104">
        <f t="shared" si="27"/>
      </c>
    </row>
    <row r="453" spans="2:18" ht="15">
      <c r="B453" s="113"/>
      <c r="C453" s="122"/>
      <c r="D453" s="110"/>
      <c r="E453" s="92"/>
      <c r="F453" s="94"/>
      <c r="G453" s="94"/>
      <c r="H453" s="43" t="e">
        <f>+VLOOKUP(D453,'草地施肥標準'!$G$2:$H$5,2)</f>
        <v>#N/A</v>
      </c>
      <c r="I453" s="43" t="e">
        <f t="shared" si="23"/>
        <v>#N/A</v>
      </c>
      <c r="J453" s="73" t="e">
        <f t="shared" si="28"/>
        <v>#N/A</v>
      </c>
      <c r="K453" s="73" t="e">
        <f t="shared" si="24"/>
        <v>#N/A</v>
      </c>
      <c r="L453" s="73" t="e">
        <f t="shared" si="25"/>
        <v>#N/A</v>
      </c>
      <c r="M453" s="73" t="e">
        <f t="shared" si="29"/>
        <v>#N/A</v>
      </c>
      <c r="N453" s="77">
        <f>+IF($E453="","",IF(K453&lt;&gt;"",VLOOKUP(K453,'草地施肥標準'!A$11:P$262,16),""))</f>
      </c>
      <c r="O453" s="77">
        <f>+IF($E453="","",IF(L453&lt;&gt;"",VLOOKUP(L453,'畑作施肥標準'!A$11:AB$430,M453),""))</f>
      </c>
      <c r="P453" s="77"/>
      <c r="Q453" s="78">
        <f t="shared" si="26"/>
      </c>
      <c r="R453" s="104">
        <f t="shared" si="27"/>
      </c>
    </row>
    <row r="454" spans="2:18" ht="15">
      <c r="B454" s="113"/>
      <c r="C454" s="122"/>
      <c r="D454" s="110"/>
      <c r="E454" s="92"/>
      <c r="F454" s="94"/>
      <c r="G454" s="94"/>
      <c r="H454" s="43" t="e">
        <f>+VLOOKUP(D454,'草地施肥標準'!$G$2:$H$5,2)</f>
        <v>#N/A</v>
      </c>
      <c r="I454" s="43" t="e">
        <f t="shared" si="23"/>
        <v>#N/A</v>
      </c>
      <c r="J454" s="73" t="e">
        <f t="shared" si="28"/>
        <v>#N/A</v>
      </c>
      <c r="K454" s="73" t="e">
        <f t="shared" si="24"/>
        <v>#N/A</v>
      </c>
      <c r="L454" s="73" t="e">
        <f t="shared" si="25"/>
        <v>#N/A</v>
      </c>
      <c r="M454" s="73" t="e">
        <f t="shared" si="29"/>
        <v>#N/A</v>
      </c>
      <c r="N454" s="77">
        <f>+IF($E454="","",IF(K454&lt;&gt;"",VLOOKUP(K454,'草地施肥標準'!A$11:P$262,16),""))</f>
      </c>
      <c r="O454" s="77">
        <f>+IF($E454="","",IF(L454&lt;&gt;"",VLOOKUP(L454,'畑作施肥標準'!A$11:AB$430,M454),""))</f>
      </c>
      <c r="P454" s="77"/>
      <c r="Q454" s="78">
        <f t="shared" si="26"/>
      </c>
      <c r="R454" s="104">
        <f t="shared" si="27"/>
      </c>
    </row>
    <row r="455" spans="2:18" ht="15">
      <c r="B455" s="113"/>
      <c r="C455" s="122"/>
      <c r="D455" s="110"/>
      <c r="E455" s="92"/>
      <c r="F455" s="94"/>
      <c r="G455" s="94"/>
      <c r="H455" s="43" t="e">
        <f>+VLOOKUP(D455,'草地施肥標準'!$G$2:$H$5,2)</f>
        <v>#N/A</v>
      </c>
      <c r="I455" s="43" t="e">
        <f t="shared" si="23"/>
        <v>#N/A</v>
      </c>
      <c r="J455" s="73" t="e">
        <f t="shared" si="28"/>
        <v>#N/A</v>
      </c>
      <c r="K455" s="73" t="e">
        <f t="shared" si="24"/>
        <v>#N/A</v>
      </c>
      <c r="L455" s="73" t="e">
        <f t="shared" si="25"/>
        <v>#N/A</v>
      </c>
      <c r="M455" s="73" t="e">
        <f t="shared" si="29"/>
        <v>#N/A</v>
      </c>
      <c r="N455" s="77">
        <f>+IF($E455="","",IF(K455&lt;&gt;"",VLOOKUP(K455,'草地施肥標準'!A$11:P$262,16),""))</f>
      </c>
      <c r="O455" s="77">
        <f>+IF($E455="","",IF(L455&lt;&gt;"",VLOOKUP(L455,'畑作施肥標準'!A$11:AB$430,M455),""))</f>
      </c>
      <c r="P455" s="77"/>
      <c r="Q455" s="78">
        <f t="shared" si="26"/>
      </c>
      <c r="R455" s="104">
        <f t="shared" si="27"/>
      </c>
    </row>
    <row r="456" spans="2:18" ht="15">
      <c r="B456" s="113"/>
      <c r="C456" s="122"/>
      <c r="D456" s="110"/>
      <c r="E456" s="92"/>
      <c r="F456" s="94"/>
      <c r="G456" s="94"/>
      <c r="H456" s="43" t="e">
        <f>+VLOOKUP(D456,'草地施肥標準'!$G$2:$H$5,2)</f>
        <v>#N/A</v>
      </c>
      <c r="I456" s="43" t="e">
        <f t="shared" si="23"/>
        <v>#N/A</v>
      </c>
      <c r="J456" s="73" t="e">
        <f t="shared" si="28"/>
        <v>#N/A</v>
      </c>
      <c r="K456" s="73" t="e">
        <f t="shared" si="24"/>
        <v>#N/A</v>
      </c>
      <c r="L456" s="73" t="e">
        <f t="shared" si="25"/>
        <v>#N/A</v>
      </c>
      <c r="M456" s="73" t="e">
        <f t="shared" si="29"/>
        <v>#N/A</v>
      </c>
      <c r="N456" s="77">
        <f>+IF($E456="","",IF(K456&lt;&gt;"",VLOOKUP(K456,'草地施肥標準'!A$11:P$262,16),""))</f>
      </c>
      <c r="O456" s="77">
        <f>+IF($E456="","",IF(L456&lt;&gt;"",VLOOKUP(L456,'畑作施肥標準'!A$11:AB$430,M456),""))</f>
      </c>
      <c r="P456" s="77"/>
      <c r="Q456" s="78">
        <f t="shared" si="26"/>
      </c>
      <c r="R456" s="104">
        <f t="shared" si="27"/>
      </c>
    </row>
    <row r="457" spans="2:18" ht="15">
      <c r="B457" s="113"/>
      <c r="C457" s="122"/>
      <c r="D457" s="110"/>
      <c r="E457" s="92"/>
      <c r="F457" s="94"/>
      <c r="G457" s="94"/>
      <c r="H457" s="43" t="e">
        <f>+VLOOKUP(D457,'草地施肥標準'!$G$2:$H$5,2)</f>
        <v>#N/A</v>
      </c>
      <c r="I457" s="43" t="e">
        <f t="shared" si="23"/>
        <v>#N/A</v>
      </c>
      <c r="J457" s="73" t="e">
        <f t="shared" si="28"/>
        <v>#N/A</v>
      </c>
      <c r="K457" s="73" t="e">
        <f t="shared" si="24"/>
        <v>#N/A</v>
      </c>
      <c r="L457" s="73" t="e">
        <f t="shared" si="25"/>
        <v>#N/A</v>
      </c>
      <c r="M457" s="73" t="e">
        <f t="shared" si="29"/>
        <v>#N/A</v>
      </c>
      <c r="N457" s="77">
        <f>+IF($E457="","",IF(K457&lt;&gt;"",VLOOKUP(K457,'草地施肥標準'!A$11:P$262,16),""))</f>
      </c>
      <c r="O457" s="77">
        <f>+IF($E457="","",IF(L457&lt;&gt;"",VLOOKUP(L457,'畑作施肥標準'!A$11:AB$430,M457),""))</f>
      </c>
      <c r="P457" s="77"/>
      <c r="Q457" s="78">
        <f t="shared" si="26"/>
      </c>
      <c r="R457" s="104">
        <f t="shared" si="27"/>
      </c>
    </row>
    <row r="458" spans="2:18" ht="15">
      <c r="B458" s="113"/>
      <c r="C458" s="122"/>
      <c r="D458" s="110"/>
      <c r="E458" s="92"/>
      <c r="F458" s="94"/>
      <c r="G458" s="94"/>
      <c r="H458" s="43" t="e">
        <f>+VLOOKUP(D458,'草地施肥標準'!$G$2:$H$5,2)</f>
        <v>#N/A</v>
      </c>
      <c r="I458" s="43" t="e">
        <f t="shared" si="23"/>
        <v>#N/A</v>
      </c>
      <c r="J458" s="73" t="e">
        <f t="shared" si="28"/>
        <v>#N/A</v>
      </c>
      <c r="K458" s="73" t="e">
        <f t="shared" si="24"/>
        <v>#N/A</v>
      </c>
      <c r="L458" s="73" t="e">
        <f t="shared" si="25"/>
        <v>#N/A</v>
      </c>
      <c r="M458" s="73" t="e">
        <f t="shared" si="29"/>
        <v>#N/A</v>
      </c>
      <c r="N458" s="77">
        <f>+IF($E458="","",IF(K458&lt;&gt;"",VLOOKUP(K458,'草地施肥標準'!A$11:P$262,16),""))</f>
      </c>
      <c r="O458" s="77">
        <f>+IF($E458="","",IF(L458&lt;&gt;"",VLOOKUP(L458,'畑作施肥標準'!A$11:AB$430,M458),""))</f>
      </c>
      <c r="P458" s="77"/>
      <c r="Q458" s="78">
        <f t="shared" si="26"/>
      </c>
      <c r="R458" s="104">
        <f t="shared" si="27"/>
      </c>
    </row>
    <row r="459" spans="2:18" ht="15">
      <c r="B459" s="113"/>
      <c r="C459" s="122"/>
      <c r="D459" s="110"/>
      <c r="E459" s="92"/>
      <c r="F459" s="94"/>
      <c r="G459" s="94"/>
      <c r="H459" s="43" t="e">
        <f>+VLOOKUP(D459,'草地施肥標準'!$G$2:$H$5,2)</f>
        <v>#N/A</v>
      </c>
      <c r="I459" s="43" t="e">
        <f t="shared" si="23"/>
        <v>#N/A</v>
      </c>
      <c r="J459" s="73" t="e">
        <f t="shared" si="28"/>
        <v>#N/A</v>
      </c>
      <c r="K459" s="73" t="e">
        <f t="shared" si="24"/>
        <v>#N/A</v>
      </c>
      <c r="L459" s="73" t="e">
        <f t="shared" si="25"/>
        <v>#N/A</v>
      </c>
      <c r="M459" s="73" t="e">
        <f t="shared" si="29"/>
        <v>#N/A</v>
      </c>
      <c r="N459" s="77">
        <f>+IF($E459="","",IF(K459&lt;&gt;"",VLOOKUP(K459,'草地施肥標準'!A$11:P$262,16),""))</f>
      </c>
      <c r="O459" s="77">
        <f>+IF($E459="","",IF(L459&lt;&gt;"",VLOOKUP(L459,'畑作施肥標準'!A$11:AB$430,M459),""))</f>
      </c>
      <c r="P459" s="77"/>
      <c r="Q459" s="78">
        <f t="shared" si="26"/>
      </c>
      <c r="R459" s="104">
        <f t="shared" si="27"/>
      </c>
    </row>
    <row r="460" spans="2:18" ht="15">
      <c r="B460" s="113"/>
      <c r="C460" s="122"/>
      <c r="D460" s="110"/>
      <c r="E460" s="92"/>
      <c r="F460" s="94"/>
      <c r="G460" s="94"/>
      <c r="H460" s="43" t="e">
        <f>+VLOOKUP(D460,'草地施肥標準'!$G$2:$H$5,2)</f>
        <v>#N/A</v>
      </c>
      <c r="I460" s="43" t="e">
        <f t="shared" si="23"/>
        <v>#N/A</v>
      </c>
      <c r="J460" s="73" t="e">
        <f t="shared" si="28"/>
        <v>#N/A</v>
      </c>
      <c r="K460" s="73" t="e">
        <f t="shared" si="24"/>
        <v>#N/A</v>
      </c>
      <c r="L460" s="73" t="e">
        <f t="shared" si="25"/>
        <v>#N/A</v>
      </c>
      <c r="M460" s="73" t="e">
        <f t="shared" si="29"/>
        <v>#N/A</v>
      </c>
      <c r="N460" s="77">
        <f>+IF($E460="","",IF(K460&lt;&gt;"",VLOOKUP(K460,'草地施肥標準'!A$11:P$262,16),""))</f>
      </c>
      <c r="O460" s="77">
        <f>+IF($E460="","",IF(L460&lt;&gt;"",VLOOKUP(L460,'畑作施肥標準'!A$11:AB$430,M460),""))</f>
      </c>
      <c r="P460" s="77"/>
      <c r="Q460" s="78">
        <f t="shared" si="26"/>
      </c>
      <c r="R460" s="104">
        <f t="shared" si="27"/>
      </c>
    </row>
    <row r="461" spans="2:18" ht="15">
      <c r="B461" s="113"/>
      <c r="C461" s="122"/>
      <c r="D461" s="110"/>
      <c r="E461" s="92"/>
      <c r="F461" s="94"/>
      <c r="G461" s="94"/>
      <c r="H461" s="43" t="e">
        <f>+VLOOKUP(D461,'草地施肥標準'!$G$2:$H$5,2)</f>
        <v>#N/A</v>
      </c>
      <c r="I461" s="43" t="e">
        <f t="shared" si="23"/>
        <v>#N/A</v>
      </c>
      <c r="J461" s="73" t="e">
        <f t="shared" si="28"/>
        <v>#N/A</v>
      </c>
      <c r="K461" s="73" t="e">
        <f t="shared" si="24"/>
        <v>#N/A</v>
      </c>
      <c r="L461" s="73" t="e">
        <f t="shared" si="25"/>
        <v>#N/A</v>
      </c>
      <c r="M461" s="73" t="e">
        <f t="shared" si="29"/>
        <v>#N/A</v>
      </c>
      <c r="N461" s="77">
        <f>+IF($E461="","",IF(K461&lt;&gt;"",VLOOKUP(K461,'草地施肥標準'!A$11:P$262,16),""))</f>
      </c>
      <c r="O461" s="77">
        <f>+IF($E461="","",IF(L461&lt;&gt;"",VLOOKUP(L461,'畑作施肥標準'!A$11:AB$430,M461),""))</f>
      </c>
      <c r="P461" s="77"/>
      <c r="Q461" s="78">
        <f t="shared" si="26"/>
      </c>
      <c r="R461" s="104">
        <f t="shared" si="27"/>
      </c>
    </row>
    <row r="462" spans="2:18" ht="15">
      <c r="B462" s="113"/>
      <c r="C462" s="122"/>
      <c r="D462" s="110"/>
      <c r="E462" s="92"/>
      <c r="F462" s="94"/>
      <c r="G462" s="94"/>
      <c r="H462" s="43" t="e">
        <f>+VLOOKUP(D462,'草地施肥標準'!$G$2:$H$5,2)</f>
        <v>#N/A</v>
      </c>
      <c r="I462" s="43" t="e">
        <f t="shared" si="23"/>
        <v>#N/A</v>
      </c>
      <c r="J462" s="73" t="e">
        <f t="shared" si="28"/>
        <v>#N/A</v>
      </c>
      <c r="K462" s="73" t="e">
        <f t="shared" si="24"/>
        <v>#N/A</v>
      </c>
      <c r="L462" s="73" t="e">
        <f t="shared" si="25"/>
        <v>#N/A</v>
      </c>
      <c r="M462" s="73" t="e">
        <f t="shared" si="29"/>
        <v>#N/A</v>
      </c>
      <c r="N462" s="77">
        <f>+IF($E462="","",IF(K462&lt;&gt;"",VLOOKUP(K462,'草地施肥標準'!A$11:P$262,16),""))</f>
      </c>
      <c r="O462" s="77">
        <f>+IF($E462="","",IF(L462&lt;&gt;"",VLOOKUP(L462,'畑作施肥標準'!A$11:AB$430,M462),""))</f>
      </c>
      <c r="P462" s="77"/>
      <c r="Q462" s="78">
        <f t="shared" si="26"/>
      </c>
      <c r="R462" s="104">
        <f t="shared" si="27"/>
      </c>
    </row>
    <row r="463" spans="2:18" ht="15">
      <c r="B463" s="113"/>
      <c r="C463" s="122"/>
      <c r="D463" s="110"/>
      <c r="E463" s="92"/>
      <c r="F463" s="94"/>
      <c r="G463" s="94"/>
      <c r="H463" s="43" t="e">
        <f>+VLOOKUP(D463,'草地施肥標準'!$G$2:$H$5,2)</f>
        <v>#N/A</v>
      </c>
      <c r="I463" s="43" t="e">
        <f t="shared" si="23"/>
        <v>#N/A</v>
      </c>
      <c r="J463" s="73" t="e">
        <f t="shared" si="28"/>
        <v>#N/A</v>
      </c>
      <c r="K463" s="73" t="e">
        <f t="shared" si="24"/>
        <v>#N/A</v>
      </c>
      <c r="L463" s="73" t="e">
        <f t="shared" si="25"/>
        <v>#N/A</v>
      </c>
      <c r="M463" s="73" t="e">
        <f t="shared" si="29"/>
        <v>#N/A</v>
      </c>
      <c r="N463" s="77">
        <f>+IF($E463="","",IF(K463&lt;&gt;"",VLOOKUP(K463,'草地施肥標準'!A$11:P$262,16),""))</f>
      </c>
      <c r="O463" s="77">
        <f>+IF($E463="","",IF(L463&lt;&gt;"",VLOOKUP(L463,'畑作施肥標準'!A$11:AB$430,M463),""))</f>
      </c>
      <c r="P463" s="77"/>
      <c r="Q463" s="78">
        <f t="shared" si="26"/>
      </c>
      <c r="R463" s="104">
        <f t="shared" si="27"/>
      </c>
    </row>
    <row r="464" spans="2:18" ht="15">
      <c r="B464" s="113"/>
      <c r="C464" s="122"/>
      <c r="D464" s="110"/>
      <c r="E464" s="92"/>
      <c r="F464" s="94"/>
      <c r="G464" s="94"/>
      <c r="H464" s="43" t="e">
        <f>+VLOOKUP(D464,'草地施肥標準'!$G$2:$H$5,2)</f>
        <v>#N/A</v>
      </c>
      <c r="I464" s="43" t="e">
        <f t="shared" si="23"/>
        <v>#N/A</v>
      </c>
      <c r="J464" s="73" t="e">
        <f t="shared" si="28"/>
        <v>#N/A</v>
      </c>
      <c r="K464" s="73" t="e">
        <f t="shared" si="24"/>
        <v>#N/A</v>
      </c>
      <c r="L464" s="73" t="e">
        <f t="shared" si="25"/>
        <v>#N/A</v>
      </c>
      <c r="M464" s="73" t="e">
        <f t="shared" si="29"/>
        <v>#N/A</v>
      </c>
      <c r="N464" s="77">
        <f>+IF($E464="","",IF(K464&lt;&gt;"",VLOOKUP(K464,'草地施肥標準'!A$11:P$262,16),""))</f>
      </c>
      <c r="O464" s="77">
        <f>+IF($E464="","",IF(L464&lt;&gt;"",VLOOKUP(L464,'畑作施肥標準'!A$11:AB$430,M464),""))</f>
      </c>
      <c r="P464" s="77"/>
      <c r="Q464" s="78">
        <f t="shared" si="26"/>
      </c>
      <c r="R464" s="104">
        <f t="shared" si="27"/>
      </c>
    </row>
    <row r="465" spans="2:18" ht="15">
      <c r="B465" s="113"/>
      <c r="C465" s="122"/>
      <c r="D465" s="110"/>
      <c r="E465" s="92"/>
      <c r="F465" s="94"/>
      <c r="G465" s="94"/>
      <c r="H465" s="43" t="e">
        <f>+VLOOKUP(D465,'草地施肥標準'!$G$2:$H$5,2)</f>
        <v>#N/A</v>
      </c>
      <c r="I465" s="43" t="e">
        <f t="shared" si="23"/>
        <v>#N/A</v>
      </c>
      <c r="J465" s="73" t="e">
        <f t="shared" si="28"/>
        <v>#N/A</v>
      </c>
      <c r="K465" s="73" t="e">
        <f t="shared" si="24"/>
        <v>#N/A</v>
      </c>
      <c r="L465" s="73" t="e">
        <f t="shared" si="25"/>
        <v>#N/A</v>
      </c>
      <c r="M465" s="73" t="e">
        <f t="shared" si="29"/>
        <v>#N/A</v>
      </c>
      <c r="N465" s="77">
        <f>+IF($E465="","",IF(K465&lt;&gt;"",VLOOKUP(K465,'草地施肥標準'!A$11:P$262,16),""))</f>
      </c>
      <c r="O465" s="77">
        <f>+IF($E465="","",IF(L465&lt;&gt;"",VLOOKUP(L465,'畑作施肥標準'!A$11:AB$430,M465),""))</f>
      </c>
      <c r="P465" s="77"/>
      <c r="Q465" s="78">
        <f t="shared" si="26"/>
      </c>
      <c r="R465" s="104">
        <f t="shared" si="27"/>
      </c>
    </row>
    <row r="466" spans="2:18" ht="15">
      <c r="B466" s="113"/>
      <c r="C466" s="122"/>
      <c r="D466" s="110"/>
      <c r="E466" s="92"/>
      <c r="F466" s="94"/>
      <c r="G466" s="94"/>
      <c r="H466" s="43" t="e">
        <f>+VLOOKUP(D466,'草地施肥標準'!$G$2:$H$5,2)</f>
        <v>#N/A</v>
      </c>
      <c r="I466" s="43" t="e">
        <f t="shared" si="23"/>
        <v>#N/A</v>
      </c>
      <c r="J466" s="73" t="e">
        <f t="shared" si="28"/>
        <v>#N/A</v>
      </c>
      <c r="K466" s="73" t="e">
        <f t="shared" si="24"/>
        <v>#N/A</v>
      </c>
      <c r="L466" s="73" t="e">
        <f t="shared" si="25"/>
        <v>#N/A</v>
      </c>
      <c r="M466" s="73" t="e">
        <f t="shared" si="29"/>
        <v>#N/A</v>
      </c>
      <c r="N466" s="77">
        <f>+IF($E466="","",IF(K466&lt;&gt;"",VLOOKUP(K466,'草地施肥標準'!A$11:P$262,16),""))</f>
      </c>
      <c r="O466" s="77">
        <f>+IF($E466="","",IF(L466&lt;&gt;"",VLOOKUP(L466,'畑作施肥標準'!A$11:AB$430,M466),""))</f>
      </c>
      <c r="P466" s="77"/>
      <c r="Q466" s="78">
        <f t="shared" si="26"/>
      </c>
      <c r="R466" s="104">
        <f t="shared" si="27"/>
      </c>
    </row>
    <row r="467" spans="2:18" ht="15">
      <c r="B467" s="113"/>
      <c r="C467" s="122"/>
      <c r="D467" s="110"/>
      <c r="E467" s="92"/>
      <c r="F467" s="94"/>
      <c r="G467" s="94"/>
      <c r="H467" s="43" t="e">
        <f>+VLOOKUP(D467,'草地施肥標準'!$G$2:$H$5,2)</f>
        <v>#N/A</v>
      </c>
      <c r="I467" s="43" t="e">
        <f t="shared" si="23"/>
        <v>#N/A</v>
      </c>
      <c r="J467" s="73" t="e">
        <f t="shared" si="28"/>
        <v>#N/A</v>
      </c>
      <c r="K467" s="73" t="e">
        <f t="shared" si="24"/>
        <v>#N/A</v>
      </c>
      <c r="L467" s="73" t="e">
        <f t="shared" si="25"/>
        <v>#N/A</v>
      </c>
      <c r="M467" s="73" t="e">
        <f t="shared" si="29"/>
        <v>#N/A</v>
      </c>
      <c r="N467" s="77">
        <f>+IF($E467="","",IF(K467&lt;&gt;"",VLOOKUP(K467,'草地施肥標準'!A$11:P$262,16),""))</f>
      </c>
      <c r="O467" s="77">
        <f>+IF($E467="","",IF(L467&lt;&gt;"",VLOOKUP(L467,'畑作施肥標準'!A$11:AB$430,M467),""))</f>
      </c>
      <c r="P467" s="77"/>
      <c r="Q467" s="78">
        <f t="shared" si="26"/>
      </c>
      <c r="R467" s="104">
        <f t="shared" si="27"/>
      </c>
    </row>
    <row r="468" spans="2:18" ht="15">
      <c r="B468" s="113"/>
      <c r="C468" s="122"/>
      <c r="D468" s="110"/>
      <c r="E468" s="92"/>
      <c r="F468" s="94"/>
      <c r="G468" s="94"/>
      <c r="H468" s="43" t="e">
        <f>+VLOOKUP(D468,'草地施肥標準'!$G$2:$H$5,2)</f>
        <v>#N/A</v>
      </c>
      <c r="I468" s="43" t="e">
        <f t="shared" si="23"/>
        <v>#N/A</v>
      </c>
      <c r="J468" s="73" t="e">
        <f t="shared" si="28"/>
        <v>#N/A</v>
      </c>
      <c r="K468" s="73" t="e">
        <f t="shared" si="24"/>
        <v>#N/A</v>
      </c>
      <c r="L468" s="73" t="e">
        <f t="shared" si="25"/>
        <v>#N/A</v>
      </c>
      <c r="M468" s="73" t="e">
        <f t="shared" si="29"/>
        <v>#N/A</v>
      </c>
      <c r="N468" s="77">
        <f>+IF($E468="","",IF(K468&lt;&gt;"",VLOOKUP(K468,'草地施肥標準'!A$11:P$262,16),""))</f>
      </c>
      <c r="O468" s="77">
        <f>+IF($E468="","",IF(L468&lt;&gt;"",VLOOKUP(L468,'畑作施肥標準'!A$11:AB$430,M468),""))</f>
      </c>
      <c r="P468" s="77"/>
      <c r="Q468" s="78">
        <f t="shared" si="26"/>
      </c>
      <c r="R468" s="104">
        <f t="shared" si="27"/>
      </c>
    </row>
    <row r="469" spans="2:18" ht="15">
      <c r="B469" s="113"/>
      <c r="C469" s="122"/>
      <c r="D469" s="110"/>
      <c r="E469" s="92"/>
      <c r="F469" s="94"/>
      <c r="G469" s="94"/>
      <c r="H469" s="43" t="e">
        <f>+VLOOKUP(D469,'草地施肥標準'!$G$2:$H$5,2)</f>
        <v>#N/A</v>
      </c>
      <c r="I469" s="43" t="e">
        <f t="shared" si="23"/>
        <v>#N/A</v>
      </c>
      <c r="J469" s="73" t="e">
        <f t="shared" si="28"/>
        <v>#N/A</v>
      </c>
      <c r="K469" s="73" t="e">
        <f t="shared" si="24"/>
        <v>#N/A</v>
      </c>
      <c r="L469" s="73" t="e">
        <f t="shared" si="25"/>
        <v>#N/A</v>
      </c>
      <c r="M469" s="73" t="e">
        <f t="shared" si="29"/>
        <v>#N/A</v>
      </c>
      <c r="N469" s="77">
        <f>+IF($E469="","",IF(K469&lt;&gt;"",VLOOKUP(K469,'草地施肥標準'!A$11:P$262,16),""))</f>
      </c>
      <c r="O469" s="77">
        <f>+IF($E469="","",IF(L469&lt;&gt;"",VLOOKUP(L469,'畑作施肥標準'!A$11:AB$430,M469),""))</f>
      </c>
      <c r="P469" s="77"/>
      <c r="Q469" s="78">
        <f t="shared" si="26"/>
      </c>
      <c r="R469" s="104">
        <f t="shared" si="27"/>
      </c>
    </row>
    <row r="470" spans="2:18" ht="15">
      <c r="B470" s="113"/>
      <c r="C470" s="122"/>
      <c r="D470" s="110"/>
      <c r="E470" s="92"/>
      <c r="F470" s="94"/>
      <c r="G470" s="94"/>
      <c r="H470" s="43" t="e">
        <f>+VLOOKUP(D470,'草地施肥標準'!$G$2:$H$5,2)</f>
        <v>#N/A</v>
      </c>
      <c r="I470" s="43" t="e">
        <f t="shared" si="23"/>
        <v>#N/A</v>
      </c>
      <c r="J470" s="73" t="e">
        <f t="shared" si="28"/>
        <v>#N/A</v>
      </c>
      <c r="K470" s="73" t="e">
        <f t="shared" si="24"/>
        <v>#N/A</v>
      </c>
      <c r="L470" s="73" t="e">
        <f t="shared" si="25"/>
        <v>#N/A</v>
      </c>
      <c r="M470" s="73" t="e">
        <f t="shared" si="29"/>
        <v>#N/A</v>
      </c>
      <c r="N470" s="77">
        <f>+IF($E470="","",IF(K470&lt;&gt;"",VLOOKUP(K470,'草地施肥標準'!A$11:P$262,16),""))</f>
      </c>
      <c r="O470" s="77">
        <f>+IF($E470="","",IF(L470&lt;&gt;"",VLOOKUP(L470,'畑作施肥標準'!A$11:AB$430,M470),""))</f>
      </c>
      <c r="P470" s="77"/>
      <c r="Q470" s="78">
        <f t="shared" si="26"/>
      </c>
      <c r="R470" s="104">
        <f t="shared" si="27"/>
      </c>
    </row>
    <row r="471" spans="2:18" ht="15">
      <c r="B471" s="113"/>
      <c r="C471" s="122"/>
      <c r="D471" s="110"/>
      <c r="E471" s="92"/>
      <c r="F471" s="94"/>
      <c r="G471" s="94"/>
      <c r="H471" s="43" t="e">
        <f>+VLOOKUP(D471,'草地施肥標準'!$G$2:$H$5,2)</f>
        <v>#N/A</v>
      </c>
      <c r="I471" s="43" t="e">
        <f t="shared" si="23"/>
        <v>#N/A</v>
      </c>
      <c r="J471" s="73" t="e">
        <f t="shared" si="28"/>
        <v>#N/A</v>
      </c>
      <c r="K471" s="73" t="e">
        <f t="shared" si="24"/>
        <v>#N/A</v>
      </c>
      <c r="L471" s="73" t="e">
        <f t="shared" si="25"/>
        <v>#N/A</v>
      </c>
      <c r="M471" s="73" t="e">
        <f t="shared" si="29"/>
        <v>#N/A</v>
      </c>
      <c r="N471" s="77">
        <f>+IF($E471="","",IF(K471&lt;&gt;"",VLOOKUP(K471,'草地施肥標準'!A$11:P$262,16),""))</f>
      </c>
      <c r="O471" s="77">
        <f>+IF($E471="","",IF(L471&lt;&gt;"",VLOOKUP(L471,'畑作施肥標準'!A$11:AB$430,M471),""))</f>
      </c>
      <c r="P471" s="77"/>
      <c r="Q471" s="78">
        <f t="shared" si="26"/>
      </c>
      <c r="R471" s="104">
        <f t="shared" si="27"/>
      </c>
    </row>
    <row r="472" spans="2:18" ht="15">
      <c r="B472" s="113"/>
      <c r="C472" s="122"/>
      <c r="D472" s="110"/>
      <c r="E472" s="92"/>
      <c r="F472" s="94"/>
      <c r="G472" s="94"/>
      <c r="H472" s="43" t="e">
        <f>+VLOOKUP(D472,'草地施肥標準'!$G$2:$H$5,2)</f>
        <v>#N/A</v>
      </c>
      <c r="I472" s="43" t="e">
        <f t="shared" si="23"/>
        <v>#N/A</v>
      </c>
      <c r="J472" s="73" t="e">
        <f t="shared" si="28"/>
        <v>#N/A</v>
      </c>
      <c r="K472" s="73" t="e">
        <f t="shared" si="24"/>
        <v>#N/A</v>
      </c>
      <c r="L472" s="73" t="e">
        <f t="shared" si="25"/>
        <v>#N/A</v>
      </c>
      <c r="M472" s="73" t="e">
        <f t="shared" si="29"/>
        <v>#N/A</v>
      </c>
      <c r="N472" s="77">
        <f>+IF($E472="","",IF(K472&lt;&gt;"",VLOOKUP(K472,'草地施肥標準'!A$11:P$262,16),""))</f>
      </c>
      <c r="O472" s="77">
        <f>+IF($E472="","",IF(L472&lt;&gt;"",VLOOKUP(L472,'畑作施肥標準'!A$11:AB$430,M472),""))</f>
      </c>
      <c r="P472" s="77"/>
      <c r="Q472" s="78">
        <f t="shared" si="26"/>
      </c>
      <c r="R472" s="104">
        <f t="shared" si="27"/>
      </c>
    </row>
    <row r="473" spans="2:18" ht="15">
      <c r="B473" s="113"/>
      <c r="C473" s="122"/>
      <c r="D473" s="110"/>
      <c r="E473" s="92"/>
      <c r="F473" s="94"/>
      <c r="G473" s="94"/>
      <c r="H473" s="43" t="e">
        <f>+VLOOKUP(D473,'草地施肥標準'!$G$2:$H$5,2)</f>
        <v>#N/A</v>
      </c>
      <c r="I473" s="43" t="e">
        <f t="shared" si="23"/>
        <v>#N/A</v>
      </c>
      <c r="J473" s="73" t="e">
        <f t="shared" si="28"/>
        <v>#N/A</v>
      </c>
      <c r="K473" s="73" t="e">
        <f t="shared" si="24"/>
        <v>#N/A</v>
      </c>
      <c r="L473" s="73" t="e">
        <f t="shared" si="25"/>
        <v>#N/A</v>
      </c>
      <c r="M473" s="73" t="e">
        <f t="shared" si="29"/>
        <v>#N/A</v>
      </c>
      <c r="N473" s="77">
        <f>+IF($E473="","",IF(K473&lt;&gt;"",VLOOKUP(K473,'草地施肥標準'!A$11:P$262,16),""))</f>
      </c>
      <c r="O473" s="77">
        <f>+IF($E473="","",IF(L473&lt;&gt;"",VLOOKUP(L473,'畑作施肥標準'!A$11:AB$430,M473),""))</f>
      </c>
      <c r="P473" s="77"/>
      <c r="Q473" s="78">
        <f t="shared" si="26"/>
      </c>
      <c r="R473" s="104">
        <f t="shared" si="27"/>
      </c>
    </row>
    <row r="474" spans="2:18" ht="15">
      <c r="B474" s="113"/>
      <c r="C474" s="122"/>
      <c r="D474" s="110"/>
      <c r="E474" s="92"/>
      <c r="F474" s="94"/>
      <c r="G474" s="94"/>
      <c r="H474" s="43" t="e">
        <f>+VLOOKUP(D474,'草地施肥標準'!$G$2:$H$5,2)</f>
        <v>#N/A</v>
      </c>
      <c r="I474" s="43" t="e">
        <f t="shared" si="23"/>
        <v>#N/A</v>
      </c>
      <c r="J474" s="73" t="e">
        <f t="shared" si="28"/>
        <v>#N/A</v>
      </c>
      <c r="K474" s="73" t="e">
        <f t="shared" si="24"/>
        <v>#N/A</v>
      </c>
      <c r="L474" s="73" t="e">
        <f t="shared" si="25"/>
        <v>#N/A</v>
      </c>
      <c r="M474" s="73" t="e">
        <f t="shared" si="29"/>
        <v>#N/A</v>
      </c>
      <c r="N474" s="77">
        <f>+IF($E474="","",IF(K474&lt;&gt;"",VLOOKUP(K474,'草地施肥標準'!A$11:P$262,16),""))</f>
      </c>
      <c r="O474" s="77">
        <f>+IF($E474="","",IF(L474&lt;&gt;"",VLOOKUP(L474,'畑作施肥標準'!A$11:AB$430,M474),""))</f>
      </c>
      <c r="P474" s="77"/>
      <c r="Q474" s="78">
        <f t="shared" si="26"/>
      </c>
      <c r="R474" s="104">
        <f t="shared" si="27"/>
      </c>
    </row>
    <row r="475" spans="2:18" ht="15">
      <c r="B475" s="113"/>
      <c r="C475" s="122"/>
      <c r="D475" s="110"/>
      <c r="E475" s="92"/>
      <c r="F475" s="94"/>
      <c r="G475" s="94"/>
      <c r="H475" s="43" t="e">
        <f>+VLOOKUP(D475,'草地施肥標準'!$G$2:$H$5,2)</f>
        <v>#N/A</v>
      </c>
      <c r="I475" s="43" t="e">
        <f t="shared" si="23"/>
        <v>#N/A</v>
      </c>
      <c r="J475" s="73" t="e">
        <f t="shared" si="28"/>
        <v>#N/A</v>
      </c>
      <c r="K475" s="73" t="e">
        <f t="shared" si="24"/>
        <v>#N/A</v>
      </c>
      <c r="L475" s="73" t="e">
        <f t="shared" si="25"/>
        <v>#N/A</v>
      </c>
      <c r="M475" s="73" t="e">
        <f t="shared" si="29"/>
        <v>#N/A</v>
      </c>
      <c r="N475" s="77">
        <f>+IF($E475="","",IF(K475&lt;&gt;"",VLOOKUP(K475,'草地施肥標準'!A$11:P$262,16),""))</f>
      </c>
      <c r="O475" s="77">
        <f>+IF($E475="","",IF(L475&lt;&gt;"",VLOOKUP(L475,'畑作施肥標準'!A$11:AB$430,M475),""))</f>
      </c>
      <c r="P475" s="77"/>
      <c r="Q475" s="78">
        <f t="shared" si="26"/>
      </c>
      <c r="R475" s="104">
        <f t="shared" si="27"/>
      </c>
    </row>
    <row r="476" spans="2:18" ht="15">
      <c r="B476" s="113"/>
      <c r="C476" s="122"/>
      <c r="D476" s="110"/>
      <c r="E476" s="92"/>
      <c r="F476" s="94"/>
      <c r="G476" s="94"/>
      <c r="H476" s="43" t="e">
        <f>+VLOOKUP(D476,'草地施肥標準'!$G$2:$H$5,2)</f>
        <v>#N/A</v>
      </c>
      <c r="I476" s="43" t="e">
        <f t="shared" si="23"/>
        <v>#N/A</v>
      </c>
      <c r="J476" s="73" t="e">
        <f t="shared" si="28"/>
        <v>#N/A</v>
      </c>
      <c r="K476" s="73" t="e">
        <f t="shared" si="24"/>
        <v>#N/A</v>
      </c>
      <c r="L476" s="73" t="e">
        <f t="shared" si="25"/>
        <v>#N/A</v>
      </c>
      <c r="M476" s="73" t="e">
        <f t="shared" si="29"/>
        <v>#N/A</v>
      </c>
      <c r="N476" s="77">
        <f>+IF($E476="","",IF(K476&lt;&gt;"",VLOOKUP(K476,'草地施肥標準'!A$11:P$262,16),""))</f>
      </c>
      <c r="O476" s="77">
        <f>+IF($E476="","",IF(L476&lt;&gt;"",VLOOKUP(L476,'畑作施肥標準'!A$11:AB$430,M476),""))</f>
      </c>
      <c r="P476" s="77"/>
      <c r="Q476" s="78">
        <f t="shared" si="26"/>
      </c>
      <c r="R476" s="104">
        <f t="shared" si="27"/>
      </c>
    </row>
    <row r="477" spans="2:18" ht="15">
      <c r="B477" s="113"/>
      <c r="C477" s="122"/>
      <c r="D477" s="110"/>
      <c r="E477" s="92"/>
      <c r="F477" s="94"/>
      <c r="G477" s="94"/>
      <c r="H477" s="43" t="e">
        <f>+VLOOKUP(D477,'草地施肥標準'!$G$2:$H$5,2)</f>
        <v>#N/A</v>
      </c>
      <c r="I477" s="43" t="e">
        <f t="shared" si="23"/>
        <v>#N/A</v>
      </c>
      <c r="J477" s="73" t="e">
        <f t="shared" si="28"/>
        <v>#N/A</v>
      </c>
      <c r="K477" s="73" t="e">
        <f t="shared" si="24"/>
        <v>#N/A</v>
      </c>
      <c r="L477" s="73" t="e">
        <f t="shared" si="25"/>
        <v>#N/A</v>
      </c>
      <c r="M477" s="73" t="e">
        <f t="shared" si="29"/>
        <v>#N/A</v>
      </c>
      <c r="N477" s="77">
        <f>+IF($E477="","",IF(K477&lt;&gt;"",VLOOKUP(K477,'草地施肥標準'!A$11:P$262,16),""))</f>
      </c>
      <c r="O477" s="77">
        <f>+IF($E477="","",IF(L477&lt;&gt;"",VLOOKUP(L477,'畑作施肥標準'!A$11:AB$430,M477),""))</f>
      </c>
      <c r="P477" s="77"/>
      <c r="Q477" s="78">
        <f t="shared" si="26"/>
      </c>
      <c r="R477" s="104">
        <f t="shared" si="27"/>
      </c>
    </row>
    <row r="478" spans="2:18" ht="15">
      <c r="B478" s="113"/>
      <c r="C478" s="122"/>
      <c r="D478" s="110"/>
      <c r="E478" s="92"/>
      <c r="F478" s="94"/>
      <c r="G478" s="94"/>
      <c r="H478" s="43" t="e">
        <f>+VLOOKUP(D478,'草地施肥標準'!$G$2:$H$5,2)</f>
        <v>#N/A</v>
      </c>
      <c r="I478" s="43" t="e">
        <f t="shared" si="23"/>
        <v>#N/A</v>
      </c>
      <c r="J478" s="73" t="e">
        <f t="shared" si="28"/>
        <v>#N/A</v>
      </c>
      <c r="K478" s="73" t="e">
        <f t="shared" si="24"/>
        <v>#N/A</v>
      </c>
      <c r="L478" s="73" t="e">
        <f t="shared" si="25"/>
        <v>#N/A</v>
      </c>
      <c r="M478" s="73" t="e">
        <f t="shared" si="29"/>
        <v>#N/A</v>
      </c>
      <c r="N478" s="77">
        <f>+IF($E478="","",IF(K478&lt;&gt;"",VLOOKUP(K478,'草地施肥標準'!A$11:P$262,16),""))</f>
      </c>
      <c r="O478" s="77">
        <f>+IF($E478="","",IF(L478&lt;&gt;"",VLOOKUP(L478,'畑作施肥標準'!A$11:AB$430,M478),""))</f>
      </c>
      <c r="P478" s="77"/>
      <c r="Q478" s="78">
        <f t="shared" si="26"/>
      </c>
      <c r="R478" s="104">
        <f t="shared" si="27"/>
      </c>
    </row>
    <row r="479" spans="2:18" ht="15">
      <c r="B479" s="113"/>
      <c r="C479" s="122"/>
      <c r="D479" s="110"/>
      <c r="E479" s="92"/>
      <c r="F479" s="94"/>
      <c r="G479" s="94"/>
      <c r="H479" s="43" t="e">
        <f>+VLOOKUP(D479,'草地施肥標準'!$G$2:$H$5,2)</f>
        <v>#N/A</v>
      </c>
      <c r="I479" s="43" t="e">
        <f t="shared" si="23"/>
        <v>#N/A</v>
      </c>
      <c r="J479" s="73" t="e">
        <f t="shared" si="28"/>
        <v>#N/A</v>
      </c>
      <c r="K479" s="73" t="e">
        <f t="shared" si="24"/>
        <v>#N/A</v>
      </c>
      <c r="L479" s="73" t="e">
        <f t="shared" si="25"/>
        <v>#N/A</v>
      </c>
      <c r="M479" s="73" t="e">
        <f t="shared" si="29"/>
        <v>#N/A</v>
      </c>
      <c r="N479" s="77">
        <f>+IF($E479="","",IF(K479&lt;&gt;"",VLOOKUP(K479,'草地施肥標準'!A$11:P$262,16),""))</f>
      </c>
      <c r="O479" s="77">
        <f>+IF($E479="","",IF(L479&lt;&gt;"",VLOOKUP(L479,'畑作施肥標準'!A$11:AB$430,M479),""))</f>
      </c>
      <c r="P479" s="77"/>
      <c r="Q479" s="78">
        <f t="shared" si="26"/>
      </c>
      <c r="R479" s="104">
        <f t="shared" si="27"/>
      </c>
    </row>
    <row r="480" spans="2:18" ht="15">
      <c r="B480" s="113"/>
      <c r="C480" s="122"/>
      <c r="D480" s="110"/>
      <c r="E480" s="92"/>
      <c r="F480" s="94"/>
      <c r="G480" s="94"/>
      <c r="H480" s="43" t="e">
        <f>+VLOOKUP(D480,'草地施肥標準'!$G$2:$H$5,2)</f>
        <v>#N/A</v>
      </c>
      <c r="I480" s="43" t="e">
        <f t="shared" si="23"/>
        <v>#N/A</v>
      </c>
      <c r="J480" s="73" t="e">
        <f t="shared" si="28"/>
        <v>#N/A</v>
      </c>
      <c r="K480" s="73" t="e">
        <f t="shared" si="24"/>
        <v>#N/A</v>
      </c>
      <c r="L480" s="73" t="e">
        <f t="shared" si="25"/>
        <v>#N/A</v>
      </c>
      <c r="M480" s="73" t="e">
        <f t="shared" si="29"/>
        <v>#N/A</v>
      </c>
      <c r="N480" s="77">
        <f>+IF($E480="","",IF(K480&lt;&gt;"",VLOOKUP(K480,'草地施肥標準'!A$11:P$262,16),""))</f>
      </c>
      <c r="O480" s="77">
        <f>+IF($E480="","",IF(L480&lt;&gt;"",VLOOKUP(L480,'畑作施肥標準'!A$11:AB$430,M480),""))</f>
      </c>
      <c r="P480" s="77"/>
      <c r="Q480" s="78">
        <f t="shared" si="26"/>
      </c>
      <c r="R480" s="104">
        <f t="shared" si="27"/>
      </c>
    </row>
    <row r="481" spans="2:18" ht="15">
      <c r="B481" s="113"/>
      <c r="C481" s="122"/>
      <c r="D481" s="110"/>
      <c r="E481" s="92"/>
      <c r="F481" s="94"/>
      <c r="G481" s="94"/>
      <c r="H481" s="43" t="e">
        <f>+VLOOKUP(D481,'草地施肥標準'!$G$2:$H$5,2)</f>
        <v>#N/A</v>
      </c>
      <c r="I481" s="43" t="e">
        <f t="shared" si="23"/>
        <v>#N/A</v>
      </c>
      <c r="J481" s="73" t="e">
        <f t="shared" si="28"/>
        <v>#N/A</v>
      </c>
      <c r="K481" s="73" t="e">
        <f t="shared" si="24"/>
        <v>#N/A</v>
      </c>
      <c r="L481" s="73" t="e">
        <f t="shared" si="25"/>
        <v>#N/A</v>
      </c>
      <c r="M481" s="73" t="e">
        <f t="shared" si="29"/>
        <v>#N/A</v>
      </c>
      <c r="N481" s="77">
        <f>+IF($E481="","",IF(K481&lt;&gt;"",VLOOKUP(K481,'草地施肥標準'!A$11:P$262,16),""))</f>
      </c>
      <c r="O481" s="77">
        <f>+IF($E481="","",IF(L481&lt;&gt;"",VLOOKUP(L481,'畑作施肥標準'!A$11:AB$430,M481),""))</f>
      </c>
      <c r="P481" s="77"/>
      <c r="Q481" s="78">
        <f t="shared" si="26"/>
      </c>
      <c r="R481" s="104">
        <f t="shared" si="27"/>
      </c>
    </row>
    <row r="482" spans="2:18" ht="15">
      <c r="B482" s="113"/>
      <c r="C482" s="122"/>
      <c r="D482" s="110"/>
      <c r="E482" s="92"/>
      <c r="F482" s="94"/>
      <c r="G482" s="94"/>
      <c r="H482" s="43" t="e">
        <f>+VLOOKUP(D482,'草地施肥標準'!$G$2:$H$5,2)</f>
        <v>#N/A</v>
      </c>
      <c r="I482" s="43" t="e">
        <f t="shared" si="23"/>
        <v>#N/A</v>
      </c>
      <c r="J482" s="73" t="e">
        <f t="shared" si="28"/>
        <v>#N/A</v>
      </c>
      <c r="K482" s="73" t="e">
        <f t="shared" si="24"/>
        <v>#N/A</v>
      </c>
      <c r="L482" s="73" t="e">
        <f t="shared" si="25"/>
        <v>#N/A</v>
      </c>
      <c r="M482" s="73" t="e">
        <f t="shared" si="29"/>
        <v>#N/A</v>
      </c>
      <c r="N482" s="77">
        <f>+IF($E482="","",IF(K482&lt;&gt;"",VLOOKUP(K482,'草地施肥標準'!A$11:P$262,16),""))</f>
      </c>
      <c r="O482" s="77">
        <f>+IF($E482="","",IF(L482&lt;&gt;"",VLOOKUP(L482,'畑作施肥標準'!A$11:AB$430,M482),""))</f>
      </c>
      <c r="P482" s="77"/>
      <c r="Q482" s="78">
        <f t="shared" si="26"/>
      </c>
      <c r="R482" s="104">
        <f t="shared" si="27"/>
      </c>
    </row>
    <row r="483" spans="2:18" ht="15">
      <c r="B483" s="113"/>
      <c r="C483" s="122"/>
      <c r="D483" s="110"/>
      <c r="E483" s="92"/>
      <c r="F483" s="94"/>
      <c r="G483" s="94"/>
      <c r="H483" s="43" t="e">
        <f>+VLOOKUP(D483,'草地施肥標準'!$G$2:$H$5,2)</f>
        <v>#N/A</v>
      </c>
      <c r="I483" s="43" t="e">
        <f t="shared" si="23"/>
        <v>#N/A</v>
      </c>
      <c r="J483" s="73" t="e">
        <f t="shared" si="28"/>
        <v>#N/A</v>
      </c>
      <c r="K483" s="73" t="e">
        <f t="shared" si="24"/>
        <v>#N/A</v>
      </c>
      <c r="L483" s="73" t="e">
        <f t="shared" si="25"/>
        <v>#N/A</v>
      </c>
      <c r="M483" s="73" t="e">
        <f t="shared" si="29"/>
        <v>#N/A</v>
      </c>
      <c r="N483" s="77">
        <f>+IF($E483="","",IF(K483&lt;&gt;"",VLOOKUP(K483,'草地施肥標準'!A$11:P$262,16),""))</f>
      </c>
      <c r="O483" s="77">
        <f>+IF($E483="","",IF(L483&lt;&gt;"",VLOOKUP(L483,'畑作施肥標準'!A$11:AB$430,M483),""))</f>
      </c>
      <c r="P483" s="77"/>
      <c r="Q483" s="78">
        <f t="shared" si="26"/>
      </c>
      <c r="R483" s="104">
        <f t="shared" si="27"/>
      </c>
    </row>
    <row r="484" spans="2:18" ht="15">
      <c r="B484" s="113"/>
      <c r="C484" s="122"/>
      <c r="D484" s="110"/>
      <c r="E484" s="92"/>
      <c r="F484" s="94"/>
      <c r="G484" s="94"/>
      <c r="H484" s="43" t="e">
        <f>+VLOOKUP(D484,'草地施肥標準'!$G$2:$H$5,2)</f>
        <v>#N/A</v>
      </c>
      <c r="I484" s="43" t="e">
        <f t="shared" si="23"/>
        <v>#N/A</v>
      </c>
      <c r="J484" s="73" t="e">
        <f t="shared" si="28"/>
        <v>#N/A</v>
      </c>
      <c r="K484" s="73" t="e">
        <f t="shared" si="24"/>
        <v>#N/A</v>
      </c>
      <c r="L484" s="73" t="e">
        <f t="shared" si="25"/>
        <v>#N/A</v>
      </c>
      <c r="M484" s="73" t="e">
        <f t="shared" si="29"/>
        <v>#N/A</v>
      </c>
      <c r="N484" s="77">
        <f>+IF($E484="","",IF(K484&lt;&gt;"",VLOOKUP(K484,'草地施肥標準'!A$11:P$262,16),""))</f>
      </c>
      <c r="O484" s="77">
        <f>+IF($E484="","",IF(L484&lt;&gt;"",VLOOKUP(L484,'畑作施肥標準'!A$11:AB$430,M484),""))</f>
      </c>
      <c r="P484" s="77"/>
      <c r="Q484" s="78">
        <f t="shared" si="26"/>
      </c>
      <c r="R484" s="104">
        <f t="shared" si="27"/>
      </c>
    </row>
    <row r="485" spans="2:18" ht="15">
      <c r="B485" s="113"/>
      <c r="C485" s="122"/>
      <c r="D485" s="110"/>
      <c r="E485" s="92"/>
      <c r="F485" s="94"/>
      <c r="G485" s="94"/>
      <c r="H485" s="43" t="e">
        <f>+VLOOKUP(D485,'草地施肥標準'!$G$2:$H$5,2)</f>
        <v>#N/A</v>
      </c>
      <c r="I485" s="43" t="e">
        <f t="shared" si="23"/>
        <v>#N/A</v>
      </c>
      <c r="J485" s="73" t="e">
        <f t="shared" si="28"/>
        <v>#N/A</v>
      </c>
      <c r="K485" s="73" t="e">
        <f t="shared" si="24"/>
        <v>#N/A</v>
      </c>
      <c r="L485" s="73" t="e">
        <f t="shared" si="25"/>
        <v>#N/A</v>
      </c>
      <c r="M485" s="73" t="e">
        <f t="shared" si="29"/>
        <v>#N/A</v>
      </c>
      <c r="N485" s="77">
        <f>+IF($E485="","",IF(K485&lt;&gt;"",VLOOKUP(K485,'草地施肥標準'!A$11:P$262,16),""))</f>
      </c>
      <c r="O485" s="77">
        <f>+IF($E485="","",IF(L485&lt;&gt;"",VLOOKUP(L485,'畑作施肥標準'!A$11:AB$430,M485),""))</f>
      </c>
      <c r="P485" s="77"/>
      <c r="Q485" s="78">
        <f t="shared" si="26"/>
      </c>
      <c r="R485" s="104">
        <f t="shared" si="27"/>
      </c>
    </row>
    <row r="486" spans="2:18" ht="15">
      <c r="B486" s="113"/>
      <c r="C486" s="122"/>
      <c r="D486" s="110"/>
      <c r="E486" s="92"/>
      <c r="F486" s="94"/>
      <c r="G486" s="94"/>
      <c r="H486" s="43" t="e">
        <f>+VLOOKUP(D486,'草地施肥標準'!$G$2:$H$5,2)</f>
        <v>#N/A</v>
      </c>
      <c r="I486" s="43" t="e">
        <f t="shared" si="23"/>
        <v>#N/A</v>
      </c>
      <c r="J486" s="73" t="e">
        <f t="shared" si="28"/>
        <v>#N/A</v>
      </c>
      <c r="K486" s="73" t="e">
        <f t="shared" si="24"/>
        <v>#N/A</v>
      </c>
      <c r="L486" s="73" t="e">
        <f t="shared" si="25"/>
        <v>#N/A</v>
      </c>
      <c r="M486" s="73" t="e">
        <f t="shared" si="29"/>
        <v>#N/A</v>
      </c>
      <c r="N486" s="77">
        <f>+IF($E486="","",IF(K486&lt;&gt;"",VLOOKUP(K486,'草地施肥標準'!A$11:P$262,16),""))</f>
      </c>
      <c r="O486" s="77">
        <f>+IF($E486="","",IF(L486&lt;&gt;"",VLOOKUP(L486,'畑作施肥標準'!A$11:AB$430,M486),""))</f>
      </c>
      <c r="P486" s="77"/>
      <c r="Q486" s="78">
        <f t="shared" si="26"/>
      </c>
      <c r="R486" s="104">
        <f t="shared" si="27"/>
      </c>
    </row>
    <row r="487" spans="2:18" ht="15">
      <c r="B487" s="113"/>
      <c r="C487" s="122"/>
      <c r="D487" s="110"/>
      <c r="E487" s="92"/>
      <c r="F487" s="94"/>
      <c r="G487" s="94"/>
      <c r="H487" s="43" t="e">
        <f>+VLOOKUP(D487,'草地施肥標準'!$G$2:$H$5,2)</f>
        <v>#N/A</v>
      </c>
      <c r="I487" s="43" t="e">
        <f aca="true" t="shared" si="30" ref="I487:I550">+VLOOKUP(E487,$E$13:$F$21,2)</f>
        <v>#N/A</v>
      </c>
      <c r="J487" s="73" t="e">
        <f t="shared" si="28"/>
        <v>#N/A</v>
      </c>
      <c r="K487" s="73" t="e">
        <f aca="true" t="shared" si="31" ref="K487:K550">+IF(VALUE(I487)&lt;5,I487&amp;$H$225&amp;H487&amp;J487,"")</f>
        <v>#N/A</v>
      </c>
      <c r="L487" s="73" t="e">
        <f aca="true" t="shared" si="32" ref="L487:L550">+IF(VALUE(I487)&gt;=5,I487&amp;H487&amp;$H$227,"")</f>
        <v>#N/A</v>
      </c>
      <c r="M487" s="73" t="e">
        <f t="shared" si="29"/>
        <v>#N/A</v>
      </c>
      <c r="N487" s="77">
        <f>+IF($E487="","",IF(K487&lt;&gt;"",VLOOKUP(K487,'草地施肥標準'!A$11:P$262,16),""))</f>
      </c>
      <c r="O487" s="77">
        <f>+IF($E487="","",IF(L487&lt;&gt;"",VLOOKUP(L487,'畑作施肥標準'!A$11:AB$430,M487),""))</f>
      </c>
      <c r="P487" s="77"/>
      <c r="Q487" s="78">
        <f aca="true" t="shared" si="33" ref="Q487:Q550">+IF($E487="","",IF(N487="",+$C487/O487,+$C487/N487))</f>
      </c>
      <c r="R487" s="104">
        <f aca="true" t="shared" si="34" ref="R487:R550">+IF(AND(E487&lt;&gt;"",F487="",G487="")=TRUE,+$R$7,IF(OR(N487="-",O487="-")=TRUE,+$R$8,""))</f>
      </c>
    </row>
    <row r="488" spans="2:18" ht="15">
      <c r="B488" s="113"/>
      <c r="C488" s="122"/>
      <c r="D488" s="110"/>
      <c r="E488" s="92"/>
      <c r="F488" s="94"/>
      <c r="G488" s="94"/>
      <c r="H488" s="43" t="e">
        <f>+VLOOKUP(D488,'草地施肥標準'!$G$2:$H$5,2)</f>
        <v>#N/A</v>
      </c>
      <c r="I488" s="43" t="e">
        <f t="shared" si="30"/>
        <v>#N/A</v>
      </c>
      <c r="J488" s="73" t="e">
        <f t="shared" si="28"/>
        <v>#N/A</v>
      </c>
      <c r="K488" s="73" t="e">
        <f t="shared" si="31"/>
        <v>#N/A</v>
      </c>
      <c r="L488" s="73" t="e">
        <f t="shared" si="32"/>
        <v>#N/A</v>
      </c>
      <c r="M488" s="73" t="e">
        <f t="shared" si="29"/>
        <v>#N/A</v>
      </c>
      <c r="N488" s="77">
        <f>+IF($E488="","",IF(K488&lt;&gt;"",VLOOKUP(K488,'草地施肥標準'!A$11:P$262,16),""))</f>
      </c>
      <c r="O488" s="77">
        <f>+IF($E488="","",IF(L488&lt;&gt;"",VLOOKUP(L488,'畑作施肥標準'!A$11:AB$430,M488),""))</f>
      </c>
      <c r="P488" s="77"/>
      <c r="Q488" s="78">
        <f t="shared" si="33"/>
      </c>
      <c r="R488" s="104">
        <f t="shared" si="34"/>
      </c>
    </row>
    <row r="489" spans="2:18" ht="15">
      <c r="B489" s="113"/>
      <c r="C489" s="122"/>
      <c r="D489" s="110"/>
      <c r="E489" s="92"/>
      <c r="F489" s="94"/>
      <c r="G489" s="94"/>
      <c r="H489" s="43" t="e">
        <f>+VLOOKUP(D489,'草地施肥標準'!$G$2:$H$5,2)</f>
        <v>#N/A</v>
      </c>
      <c r="I489" s="43" t="e">
        <f t="shared" si="30"/>
        <v>#N/A</v>
      </c>
      <c r="J489" s="73" t="e">
        <f t="shared" si="28"/>
        <v>#N/A</v>
      </c>
      <c r="K489" s="73" t="e">
        <f t="shared" si="31"/>
        <v>#N/A</v>
      </c>
      <c r="L489" s="73" t="e">
        <f t="shared" si="32"/>
        <v>#N/A</v>
      </c>
      <c r="M489" s="73" t="e">
        <f t="shared" si="29"/>
        <v>#N/A</v>
      </c>
      <c r="N489" s="77">
        <f>+IF($E489="","",IF(K489&lt;&gt;"",VLOOKUP(K489,'草地施肥標準'!A$11:P$262,16),""))</f>
      </c>
      <c r="O489" s="77">
        <f>+IF($E489="","",IF(L489&lt;&gt;"",VLOOKUP(L489,'畑作施肥標準'!A$11:AB$430,M489),""))</f>
      </c>
      <c r="P489" s="77"/>
      <c r="Q489" s="78">
        <f t="shared" si="33"/>
      </c>
      <c r="R489" s="104">
        <f t="shared" si="34"/>
      </c>
    </row>
    <row r="490" spans="2:18" ht="15">
      <c r="B490" s="113"/>
      <c r="C490" s="122"/>
      <c r="D490" s="110"/>
      <c r="E490" s="92"/>
      <c r="F490" s="94"/>
      <c r="G490" s="94"/>
      <c r="H490" s="43" t="e">
        <f>+VLOOKUP(D490,'草地施肥標準'!$G$2:$H$5,2)</f>
        <v>#N/A</v>
      </c>
      <c r="I490" s="43" t="e">
        <f t="shared" si="30"/>
        <v>#N/A</v>
      </c>
      <c r="J490" s="73" t="e">
        <f t="shared" si="28"/>
        <v>#N/A</v>
      </c>
      <c r="K490" s="73" t="e">
        <f t="shared" si="31"/>
        <v>#N/A</v>
      </c>
      <c r="L490" s="73" t="e">
        <f t="shared" si="32"/>
        <v>#N/A</v>
      </c>
      <c r="M490" s="73" t="e">
        <f t="shared" si="29"/>
        <v>#N/A</v>
      </c>
      <c r="N490" s="77">
        <f>+IF($E490="","",IF(K490&lt;&gt;"",VLOOKUP(K490,'草地施肥標準'!A$11:P$262,16),""))</f>
      </c>
      <c r="O490" s="77">
        <f>+IF($E490="","",IF(L490&lt;&gt;"",VLOOKUP(L490,'畑作施肥標準'!A$11:AB$430,M490),""))</f>
      </c>
      <c r="P490" s="77"/>
      <c r="Q490" s="78">
        <f t="shared" si="33"/>
      </c>
      <c r="R490" s="104">
        <f t="shared" si="34"/>
      </c>
    </row>
    <row r="491" spans="2:18" ht="15">
      <c r="B491" s="113"/>
      <c r="C491" s="122"/>
      <c r="D491" s="110"/>
      <c r="E491" s="92"/>
      <c r="F491" s="94"/>
      <c r="G491" s="94"/>
      <c r="H491" s="43" t="e">
        <f>+VLOOKUP(D491,'草地施肥標準'!$G$2:$H$5,2)</f>
        <v>#N/A</v>
      </c>
      <c r="I491" s="43" t="e">
        <f t="shared" si="30"/>
        <v>#N/A</v>
      </c>
      <c r="J491" s="73" t="e">
        <f t="shared" si="28"/>
        <v>#N/A</v>
      </c>
      <c r="K491" s="73" t="e">
        <f t="shared" si="31"/>
        <v>#N/A</v>
      </c>
      <c r="L491" s="73" t="e">
        <f t="shared" si="32"/>
        <v>#N/A</v>
      </c>
      <c r="M491" s="73" t="e">
        <f t="shared" si="29"/>
        <v>#N/A</v>
      </c>
      <c r="N491" s="77">
        <f>+IF($E491="","",IF(K491&lt;&gt;"",VLOOKUP(K491,'草地施肥標準'!A$11:P$262,16),""))</f>
      </c>
      <c r="O491" s="77">
        <f>+IF($E491="","",IF(L491&lt;&gt;"",VLOOKUP(L491,'畑作施肥標準'!A$11:AB$430,M491),""))</f>
      </c>
      <c r="P491" s="77"/>
      <c r="Q491" s="78">
        <f t="shared" si="33"/>
      </c>
      <c r="R491" s="104">
        <f t="shared" si="34"/>
      </c>
    </row>
    <row r="492" spans="2:18" ht="15">
      <c r="B492" s="113"/>
      <c r="C492" s="122"/>
      <c r="D492" s="110"/>
      <c r="E492" s="92"/>
      <c r="F492" s="94"/>
      <c r="G492" s="94"/>
      <c r="H492" s="43" t="e">
        <f>+VLOOKUP(D492,'草地施肥標準'!$G$2:$H$5,2)</f>
        <v>#N/A</v>
      </c>
      <c r="I492" s="43" t="e">
        <f t="shared" si="30"/>
        <v>#N/A</v>
      </c>
      <c r="J492" s="73" t="e">
        <f t="shared" si="28"/>
        <v>#N/A</v>
      </c>
      <c r="K492" s="73" t="e">
        <f t="shared" si="31"/>
        <v>#N/A</v>
      </c>
      <c r="L492" s="73" t="e">
        <f t="shared" si="32"/>
        <v>#N/A</v>
      </c>
      <c r="M492" s="73" t="e">
        <f t="shared" si="29"/>
        <v>#N/A</v>
      </c>
      <c r="N492" s="77">
        <f>+IF($E492="","",IF(K492&lt;&gt;"",VLOOKUP(K492,'草地施肥標準'!A$11:P$262,16),""))</f>
      </c>
      <c r="O492" s="77">
        <f>+IF($E492="","",IF(L492&lt;&gt;"",VLOOKUP(L492,'畑作施肥標準'!A$11:AB$430,M492),""))</f>
      </c>
      <c r="P492" s="77"/>
      <c r="Q492" s="78">
        <f t="shared" si="33"/>
      </c>
      <c r="R492" s="104">
        <f t="shared" si="34"/>
      </c>
    </row>
    <row r="493" spans="2:18" ht="15">
      <c r="B493" s="113"/>
      <c r="C493" s="122"/>
      <c r="D493" s="110"/>
      <c r="E493" s="92"/>
      <c r="F493" s="94"/>
      <c r="G493" s="94"/>
      <c r="H493" s="43" t="e">
        <f>+VLOOKUP(D493,'草地施肥標準'!$G$2:$H$5,2)</f>
        <v>#N/A</v>
      </c>
      <c r="I493" s="43" t="e">
        <f t="shared" si="30"/>
        <v>#N/A</v>
      </c>
      <c r="J493" s="73" t="e">
        <f t="shared" si="28"/>
        <v>#N/A</v>
      </c>
      <c r="K493" s="73" t="e">
        <f t="shared" si="31"/>
        <v>#N/A</v>
      </c>
      <c r="L493" s="73" t="e">
        <f t="shared" si="32"/>
        <v>#N/A</v>
      </c>
      <c r="M493" s="73" t="e">
        <f t="shared" si="29"/>
        <v>#N/A</v>
      </c>
      <c r="N493" s="77">
        <f>+IF($E493="","",IF(K493&lt;&gt;"",VLOOKUP(K493,'草地施肥標準'!A$11:P$262,16),""))</f>
      </c>
      <c r="O493" s="77">
        <f>+IF($E493="","",IF(L493&lt;&gt;"",VLOOKUP(L493,'畑作施肥標準'!A$11:AB$430,M493),""))</f>
      </c>
      <c r="P493" s="77"/>
      <c r="Q493" s="78">
        <f t="shared" si="33"/>
      </c>
      <c r="R493" s="104">
        <f t="shared" si="34"/>
      </c>
    </row>
    <row r="494" spans="2:18" ht="15">
      <c r="B494" s="113"/>
      <c r="C494" s="122"/>
      <c r="D494" s="110"/>
      <c r="E494" s="92"/>
      <c r="F494" s="94"/>
      <c r="G494" s="94"/>
      <c r="H494" s="43" t="e">
        <f>+VLOOKUP(D494,'草地施肥標準'!$G$2:$H$5,2)</f>
        <v>#N/A</v>
      </c>
      <c r="I494" s="43" t="e">
        <f t="shared" si="30"/>
        <v>#N/A</v>
      </c>
      <c r="J494" s="73" t="e">
        <f aca="true" t="shared" si="35" ref="J494:J557">+IF(VALUE(I494)&lt;5,VLOOKUP(F494,$G$13:$H$17,2),"")</f>
        <v>#N/A</v>
      </c>
      <c r="K494" s="73" t="e">
        <f t="shared" si="31"/>
        <v>#N/A</v>
      </c>
      <c r="L494" s="73" t="e">
        <f t="shared" si="32"/>
        <v>#N/A</v>
      </c>
      <c r="M494" s="73" t="e">
        <f t="shared" si="29"/>
        <v>#N/A</v>
      </c>
      <c r="N494" s="77">
        <f>+IF($E494="","",IF(K494&lt;&gt;"",VLOOKUP(K494,'草地施肥標準'!A$11:P$262,16),""))</f>
      </c>
      <c r="O494" s="77">
        <f>+IF($E494="","",IF(L494&lt;&gt;"",VLOOKUP(L494,'畑作施肥標準'!A$11:AB$430,M494),""))</f>
      </c>
      <c r="P494" s="77"/>
      <c r="Q494" s="78">
        <f t="shared" si="33"/>
      </c>
      <c r="R494" s="104">
        <f t="shared" si="34"/>
      </c>
    </row>
    <row r="495" spans="2:18" ht="15">
      <c r="B495" s="113"/>
      <c r="C495" s="122"/>
      <c r="D495" s="110"/>
      <c r="E495" s="92"/>
      <c r="F495" s="94"/>
      <c r="G495" s="94"/>
      <c r="H495" s="43" t="e">
        <f>+VLOOKUP(D495,'草地施肥標準'!$G$2:$H$5,2)</f>
        <v>#N/A</v>
      </c>
      <c r="I495" s="43" t="e">
        <f t="shared" si="30"/>
        <v>#N/A</v>
      </c>
      <c r="J495" s="73" t="e">
        <f t="shared" si="35"/>
        <v>#N/A</v>
      </c>
      <c r="K495" s="73" t="e">
        <f t="shared" si="31"/>
        <v>#N/A</v>
      </c>
      <c r="L495" s="73" t="e">
        <f t="shared" si="32"/>
        <v>#N/A</v>
      </c>
      <c r="M495" s="73" t="e">
        <f t="shared" si="29"/>
        <v>#N/A</v>
      </c>
      <c r="N495" s="77">
        <f>+IF($E495="","",IF(K495&lt;&gt;"",VLOOKUP(K495,'草地施肥標準'!A$11:P$262,16),""))</f>
      </c>
      <c r="O495" s="77">
        <f>+IF($E495="","",IF(L495&lt;&gt;"",VLOOKUP(L495,'畑作施肥標準'!A$11:AB$430,M495),""))</f>
      </c>
      <c r="P495" s="77"/>
      <c r="Q495" s="78">
        <f t="shared" si="33"/>
      </c>
      <c r="R495" s="104">
        <f t="shared" si="34"/>
      </c>
    </row>
    <row r="496" spans="2:18" ht="15">
      <c r="B496" s="113"/>
      <c r="C496" s="122"/>
      <c r="D496" s="110"/>
      <c r="E496" s="92"/>
      <c r="F496" s="94"/>
      <c r="G496" s="94"/>
      <c r="H496" s="43" t="e">
        <f>+VLOOKUP(D496,'草地施肥標準'!$G$2:$H$5,2)</f>
        <v>#N/A</v>
      </c>
      <c r="I496" s="43" t="e">
        <f t="shared" si="30"/>
        <v>#N/A</v>
      </c>
      <c r="J496" s="73" t="e">
        <f t="shared" si="35"/>
        <v>#N/A</v>
      </c>
      <c r="K496" s="73" t="e">
        <f t="shared" si="31"/>
        <v>#N/A</v>
      </c>
      <c r="L496" s="73" t="e">
        <f t="shared" si="32"/>
        <v>#N/A</v>
      </c>
      <c r="M496" s="73" t="e">
        <f aca="true" t="shared" si="36" ref="M496:M559">+IF(L496&lt;&gt;"",+VLOOKUP(G496,$K$1:$L$4,2),"")</f>
        <v>#N/A</v>
      </c>
      <c r="N496" s="77">
        <f>+IF($E496="","",IF(K496&lt;&gt;"",VLOOKUP(K496,'草地施肥標準'!A$11:P$262,16),""))</f>
      </c>
      <c r="O496" s="77">
        <f>+IF($E496="","",IF(L496&lt;&gt;"",VLOOKUP(L496,'畑作施肥標準'!A$11:AB$430,M496),""))</f>
      </c>
      <c r="P496" s="77"/>
      <c r="Q496" s="78">
        <f t="shared" si="33"/>
      </c>
      <c r="R496" s="104">
        <f t="shared" si="34"/>
      </c>
    </row>
    <row r="497" spans="2:18" ht="15">
      <c r="B497" s="113"/>
      <c r="C497" s="122"/>
      <c r="D497" s="110"/>
      <c r="E497" s="92"/>
      <c r="F497" s="94"/>
      <c r="G497" s="94"/>
      <c r="H497" s="43" t="e">
        <f>+VLOOKUP(D497,'草地施肥標準'!$G$2:$H$5,2)</f>
        <v>#N/A</v>
      </c>
      <c r="I497" s="43" t="e">
        <f t="shared" si="30"/>
        <v>#N/A</v>
      </c>
      <c r="J497" s="73" t="e">
        <f t="shared" si="35"/>
        <v>#N/A</v>
      </c>
      <c r="K497" s="73" t="e">
        <f t="shared" si="31"/>
        <v>#N/A</v>
      </c>
      <c r="L497" s="73" t="e">
        <f t="shared" si="32"/>
        <v>#N/A</v>
      </c>
      <c r="M497" s="73" t="e">
        <f t="shared" si="36"/>
        <v>#N/A</v>
      </c>
      <c r="N497" s="77">
        <f>+IF($E497="","",IF(K497&lt;&gt;"",VLOOKUP(K497,'草地施肥標準'!A$11:P$262,16),""))</f>
      </c>
      <c r="O497" s="77">
        <f>+IF($E497="","",IF(L497&lt;&gt;"",VLOOKUP(L497,'畑作施肥標準'!A$11:AB$430,M497),""))</f>
      </c>
      <c r="P497" s="77"/>
      <c r="Q497" s="78">
        <f t="shared" si="33"/>
      </c>
      <c r="R497" s="104">
        <f t="shared" si="34"/>
      </c>
    </row>
    <row r="498" spans="2:18" ht="15">
      <c r="B498" s="113"/>
      <c r="C498" s="122"/>
      <c r="D498" s="110"/>
      <c r="E498" s="92"/>
      <c r="F498" s="94"/>
      <c r="G498" s="94"/>
      <c r="H498" s="43" t="e">
        <f>+VLOOKUP(D498,'草地施肥標準'!$G$2:$H$5,2)</f>
        <v>#N/A</v>
      </c>
      <c r="I498" s="43" t="e">
        <f t="shared" si="30"/>
        <v>#N/A</v>
      </c>
      <c r="J498" s="73" t="e">
        <f t="shared" si="35"/>
        <v>#N/A</v>
      </c>
      <c r="K498" s="73" t="e">
        <f t="shared" si="31"/>
        <v>#N/A</v>
      </c>
      <c r="L498" s="73" t="e">
        <f t="shared" si="32"/>
        <v>#N/A</v>
      </c>
      <c r="M498" s="73" t="e">
        <f t="shared" si="36"/>
        <v>#N/A</v>
      </c>
      <c r="N498" s="77">
        <f>+IF($E498="","",IF(K498&lt;&gt;"",VLOOKUP(K498,'草地施肥標準'!A$11:P$262,16),""))</f>
      </c>
      <c r="O498" s="77">
        <f>+IF($E498="","",IF(L498&lt;&gt;"",VLOOKUP(L498,'畑作施肥標準'!A$11:AB$430,M498),""))</f>
      </c>
      <c r="P498" s="77"/>
      <c r="Q498" s="78">
        <f t="shared" si="33"/>
      </c>
      <c r="R498" s="104">
        <f t="shared" si="34"/>
      </c>
    </row>
    <row r="499" spans="2:18" ht="15">
      <c r="B499" s="113"/>
      <c r="C499" s="122"/>
      <c r="D499" s="110"/>
      <c r="E499" s="92"/>
      <c r="F499" s="94"/>
      <c r="G499" s="94"/>
      <c r="H499" s="43" t="e">
        <f>+VLOOKUP(D499,'草地施肥標準'!$G$2:$H$5,2)</f>
        <v>#N/A</v>
      </c>
      <c r="I499" s="43" t="e">
        <f t="shared" si="30"/>
        <v>#N/A</v>
      </c>
      <c r="J499" s="73" t="e">
        <f t="shared" si="35"/>
        <v>#N/A</v>
      </c>
      <c r="K499" s="73" t="e">
        <f t="shared" si="31"/>
        <v>#N/A</v>
      </c>
      <c r="L499" s="73" t="e">
        <f t="shared" si="32"/>
        <v>#N/A</v>
      </c>
      <c r="M499" s="73" t="e">
        <f t="shared" si="36"/>
        <v>#N/A</v>
      </c>
      <c r="N499" s="77">
        <f>+IF($E499="","",IF(K499&lt;&gt;"",VLOOKUP(K499,'草地施肥標準'!A$11:P$262,16),""))</f>
      </c>
      <c r="O499" s="77">
        <f>+IF($E499="","",IF(L499&lt;&gt;"",VLOOKUP(L499,'畑作施肥標準'!A$11:AB$430,M499),""))</f>
      </c>
      <c r="P499" s="77"/>
      <c r="Q499" s="78">
        <f t="shared" si="33"/>
      </c>
      <c r="R499" s="104">
        <f t="shared" si="34"/>
      </c>
    </row>
    <row r="500" spans="2:18" ht="15">
      <c r="B500" s="113"/>
      <c r="C500" s="122"/>
      <c r="D500" s="110"/>
      <c r="E500" s="92"/>
      <c r="F500" s="94"/>
      <c r="G500" s="94"/>
      <c r="H500" s="43" t="e">
        <f>+VLOOKUP(D500,'草地施肥標準'!$G$2:$H$5,2)</f>
        <v>#N/A</v>
      </c>
      <c r="I500" s="43" t="e">
        <f t="shared" si="30"/>
        <v>#N/A</v>
      </c>
      <c r="J500" s="73" t="e">
        <f t="shared" si="35"/>
        <v>#N/A</v>
      </c>
      <c r="K500" s="73" t="e">
        <f t="shared" si="31"/>
        <v>#N/A</v>
      </c>
      <c r="L500" s="73" t="e">
        <f t="shared" si="32"/>
        <v>#N/A</v>
      </c>
      <c r="M500" s="73" t="e">
        <f t="shared" si="36"/>
        <v>#N/A</v>
      </c>
      <c r="N500" s="77">
        <f>+IF($E500="","",IF(K500&lt;&gt;"",VLOOKUP(K500,'草地施肥標準'!A$11:P$262,16),""))</f>
      </c>
      <c r="O500" s="77">
        <f>+IF($E500="","",IF(L500&lt;&gt;"",VLOOKUP(L500,'畑作施肥標準'!A$11:AB$430,M500),""))</f>
      </c>
      <c r="P500" s="77"/>
      <c r="Q500" s="78">
        <f t="shared" si="33"/>
      </c>
      <c r="R500" s="104">
        <f t="shared" si="34"/>
      </c>
    </row>
    <row r="501" spans="2:18" ht="15">
      <c r="B501" s="113"/>
      <c r="C501" s="122"/>
      <c r="D501" s="110"/>
      <c r="E501" s="92"/>
      <c r="F501" s="94"/>
      <c r="G501" s="94"/>
      <c r="H501" s="43" t="e">
        <f>+VLOOKUP(D501,'草地施肥標準'!$G$2:$H$5,2)</f>
        <v>#N/A</v>
      </c>
      <c r="I501" s="43" t="e">
        <f t="shared" si="30"/>
        <v>#N/A</v>
      </c>
      <c r="J501" s="73" t="e">
        <f t="shared" si="35"/>
        <v>#N/A</v>
      </c>
      <c r="K501" s="73" t="e">
        <f t="shared" si="31"/>
        <v>#N/A</v>
      </c>
      <c r="L501" s="73" t="e">
        <f t="shared" si="32"/>
        <v>#N/A</v>
      </c>
      <c r="M501" s="73" t="e">
        <f t="shared" si="36"/>
        <v>#N/A</v>
      </c>
      <c r="N501" s="77">
        <f>+IF($E501="","",IF(K501&lt;&gt;"",VLOOKUP(K501,'草地施肥標準'!A$11:P$262,16),""))</f>
      </c>
      <c r="O501" s="77">
        <f>+IF($E501="","",IF(L501&lt;&gt;"",VLOOKUP(L501,'畑作施肥標準'!A$11:AB$430,M501),""))</f>
      </c>
      <c r="P501" s="77"/>
      <c r="Q501" s="78">
        <f t="shared" si="33"/>
      </c>
      <c r="R501" s="104">
        <f t="shared" si="34"/>
      </c>
    </row>
    <row r="502" spans="2:18" ht="15">
      <c r="B502" s="113"/>
      <c r="C502" s="122"/>
      <c r="D502" s="110"/>
      <c r="E502" s="92"/>
      <c r="F502" s="94"/>
      <c r="G502" s="94"/>
      <c r="H502" s="43" t="e">
        <f>+VLOOKUP(D502,'草地施肥標準'!$G$2:$H$5,2)</f>
        <v>#N/A</v>
      </c>
      <c r="I502" s="43" t="e">
        <f t="shared" si="30"/>
        <v>#N/A</v>
      </c>
      <c r="J502" s="73" t="e">
        <f t="shared" si="35"/>
        <v>#N/A</v>
      </c>
      <c r="K502" s="73" t="e">
        <f t="shared" si="31"/>
        <v>#N/A</v>
      </c>
      <c r="L502" s="73" t="e">
        <f t="shared" si="32"/>
        <v>#N/A</v>
      </c>
      <c r="M502" s="73" t="e">
        <f t="shared" si="36"/>
        <v>#N/A</v>
      </c>
      <c r="N502" s="77">
        <f>+IF($E502="","",IF(K502&lt;&gt;"",VLOOKUP(K502,'草地施肥標準'!A$11:P$262,16),""))</f>
      </c>
      <c r="O502" s="77">
        <f>+IF($E502="","",IF(L502&lt;&gt;"",VLOOKUP(L502,'畑作施肥標準'!A$11:AB$430,M502),""))</f>
      </c>
      <c r="P502" s="77"/>
      <c r="Q502" s="78">
        <f t="shared" si="33"/>
      </c>
      <c r="R502" s="104">
        <f t="shared" si="34"/>
      </c>
    </row>
    <row r="503" spans="2:18" ht="15">
      <c r="B503" s="113"/>
      <c r="C503" s="122"/>
      <c r="D503" s="110"/>
      <c r="E503" s="92"/>
      <c r="F503" s="94"/>
      <c r="G503" s="94"/>
      <c r="H503" s="43" t="e">
        <f>+VLOOKUP(D503,'草地施肥標準'!$G$2:$H$5,2)</f>
        <v>#N/A</v>
      </c>
      <c r="I503" s="43" t="e">
        <f t="shared" si="30"/>
        <v>#N/A</v>
      </c>
      <c r="J503" s="73" t="e">
        <f t="shared" si="35"/>
        <v>#N/A</v>
      </c>
      <c r="K503" s="73" t="e">
        <f t="shared" si="31"/>
        <v>#N/A</v>
      </c>
      <c r="L503" s="73" t="e">
        <f t="shared" si="32"/>
        <v>#N/A</v>
      </c>
      <c r="M503" s="73" t="e">
        <f t="shared" si="36"/>
        <v>#N/A</v>
      </c>
      <c r="N503" s="77">
        <f>+IF($E503="","",IF(K503&lt;&gt;"",VLOOKUP(K503,'草地施肥標準'!A$11:P$262,16),""))</f>
      </c>
      <c r="O503" s="77">
        <f>+IF($E503="","",IF(L503&lt;&gt;"",VLOOKUP(L503,'畑作施肥標準'!A$11:AB$430,M503),""))</f>
      </c>
      <c r="P503" s="77"/>
      <c r="Q503" s="78">
        <f t="shared" si="33"/>
      </c>
      <c r="R503" s="104">
        <f t="shared" si="34"/>
      </c>
    </row>
    <row r="504" spans="2:18" ht="15">
      <c r="B504" s="113"/>
      <c r="C504" s="122"/>
      <c r="D504" s="110"/>
      <c r="E504" s="92"/>
      <c r="F504" s="94"/>
      <c r="G504" s="94"/>
      <c r="H504" s="43" t="e">
        <f>+VLOOKUP(D504,'草地施肥標準'!$G$2:$H$5,2)</f>
        <v>#N/A</v>
      </c>
      <c r="I504" s="43" t="e">
        <f t="shared" si="30"/>
        <v>#N/A</v>
      </c>
      <c r="J504" s="73" t="e">
        <f t="shared" si="35"/>
        <v>#N/A</v>
      </c>
      <c r="K504" s="73" t="e">
        <f t="shared" si="31"/>
        <v>#N/A</v>
      </c>
      <c r="L504" s="73" t="e">
        <f t="shared" si="32"/>
        <v>#N/A</v>
      </c>
      <c r="M504" s="73" t="e">
        <f t="shared" si="36"/>
        <v>#N/A</v>
      </c>
      <c r="N504" s="77">
        <f>+IF($E504="","",IF(K504&lt;&gt;"",VLOOKUP(K504,'草地施肥標準'!A$11:P$262,16),""))</f>
      </c>
      <c r="O504" s="77">
        <f>+IF($E504="","",IF(L504&lt;&gt;"",VLOOKUP(L504,'畑作施肥標準'!A$11:AB$430,M504),""))</f>
      </c>
      <c r="P504" s="77"/>
      <c r="Q504" s="78">
        <f t="shared" si="33"/>
      </c>
      <c r="R504" s="104">
        <f t="shared" si="34"/>
      </c>
    </row>
    <row r="505" spans="2:18" ht="15">
      <c r="B505" s="113"/>
      <c r="C505" s="122"/>
      <c r="D505" s="110"/>
      <c r="E505" s="92"/>
      <c r="F505" s="94"/>
      <c r="G505" s="94"/>
      <c r="H505" s="43" t="e">
        <f>+VLOOKUP(D505,'草地施肥標準'!$G$2:$H$5,2)</f>
        <v>#N/A</v>
      </c>
      <c r="I505" s="43" t="e">
        <f t="shared" si="30"/>
        <v>#N/A</v>
      </c>
      <c r="J505" s="73" t="e">
        <f t="shared" si="35"/>
        <v>#N/A</v>
      </c>
      <c r="K505" s="73" t="e">
        <f t="shared" si="31"/>
        <v>#N/A</v>
      </c>
      <c r="L505" s="73" t="e">
        <f t="shared" si="32"/>
        <v>#N/A</v>
      </c>
      <c r="M505" s="73" t="e">
        <f t="shared" si="36"/>
        <v>#N/A</v>
      </c>
      <c r="N505" s="77">
        <f>+IF($E505="","",IF(K505&lt;&gt;"",VLOOKUP(K505,'草地施肥標準'!A$11:P$262,16),""))</f>
      </c>
      <c r="O505" s="77">
        <f>+IF($E505="","",IF(L505&lt;&gt;"",VLOOKUP(L505,'畑作施肥標準'!A$11:AB$430,M505),""))</f>
      </c>
      <c r="P505" s="77"/>
      <c r="Q505" s="78">
        <f t="shared" si="33"/>
      </c>
      <c r="R505" s="104">
        <f t="shared" si="34"/>
      </c>
    </row>
    <row r="506" spans="2:18" ht="15">
      <c r="B506" s="113"/>
      <c r="C506" s="122"/>
      <c r="D506" s="110"/>
      <c r="E506" s="92"/>
      <c r="F506" s="94"/>
      <c r="G506" s="94"/>
      <c r="H506" s="43" t="e">
        <f>+VLOOKUP(D506,'草地施肥標準'!$G$2:$H$5,2)</f>
        <v>#N/A</v>
      </c>
      <c r="I506" s="43" t="e">
        <f t="shared" si="30"/>
        <v>#N/A</v>
      </c>
      <c r="J506" s="73" t="e">
        <f t="shared" si="35"/>
        <v>#N/A</v>
      </c>
      <c r="K506" s="73" t="e">
        <f t="shared" si="31"/>
        <v>#N/A</v>
      </c>
      <c r="L506" s="73" t="e">
        <f t="shared" si="32"/>
        <v>#N/A</v>
      </c>
      <c r="M506" s="73" t="e">
        <f t="shared" si="36"/>
        <v>#N/A</v>
      </c>
      <c r="N506" s="77">
        <f>+IF($E506="","",IF(K506&lt;&gt;"",VLOOKUP(K506,'草地施肥標準'!A$11:P$262,16),""))</f>
      </c>
      <c r="O506" s="77">
        <f>+IF($E506="","",IF(L506&lt;&gt;"",VLOOKUP(L506,'畑作施肥標準'!A$11:AB$430,M506),""))</f>
      </c>
      <c r="P506" s="77"/>
      <c r="Q506" s="78">
        <f t="shared" si="33"/>
      </c>
      <c r="R506" s="104">
        <f t="shared" si="34"/>
      </c>
    </row>
    <row r="507" spans="2:18" ht="15">
      <c r="B507" s="113"/>
      <c r="C507" s="122"/>
      <c r="D507" s="110"/>
      <c r="E507" s="92"/>
      <c r="F507" s="94"/>
      <c r="G507" s="94"/>
      <c r="H507" s="43" t="e">
        <f>+VLOOKUP(D507,'草地施肥標準'!$G$2:$H$5,2)</f>
        <v>#N/A</v>
      </c>
      <c r="I507" s="43" t="e">
        <f t="shared" si="30"/>
        <v>#N/A</v>
      </c>
      <c r="J507" s="73" t="e">
        <f t="shared" si="35"/>
        <v>#N/A</v>
      </c>
      <c r="K507" s="73" t="e">
        <f t="shared" si="31"/>
        <v>#N/A</v>
      </c>
      <c r="L507" s="73" t="e">
        <f t="shared" si="32"/>
        <v>#N/A</v>
      </c>
      <c r="M507" s="73" t="e">
        <f t="shared" si="36"/>
        <v>#N/A</v>
      </c>
      <c r="N507" s="77">
        <f>+IF($E507="","",IF(K507&lt;&gt;"",VLOOKUP(K507,'草地施肥標準'!A$11:P$262,16),""))</f>
      </c>
      <c r="O507" s="77">
        <f>+IF($E507="","",IF(L507&lt;&gt;"",VLOOKUP(L507,'畑作施肥標準'!A$11:AB$430,M507),""))</f>
      </c>
      <c r="P507" s="77"/>
      <c r="Q507" s="78">
        <f t="shared" si="33"/>
      </c>
      <c r="R507" s="104">
        <f t="shared" si="34"/>
      </c>
    </row>
    <row r="508" spans="2:18" ht="15">
      <c r="B508" s="113"/>
      <c r="C508" s="122"/>
      <c r="D508" s="110"/>
      <c r="E508" s="92"/>
      <c r="F508" s="94"/>
      <c r="G508" s="94"/>
      <c r="H508" s="43" t="e">
        <f>+VLOOKUP(D508,'草地施肥標準'!$G$2:$H$5,2)</f>
        <v>#N/A</v>
      </c>
      <c r="I508" s="43" t="e">
        <f t="shared" si="30"/>
        <v>#N/A</v>
      </c>
      <c r="J508" s="73" t="e">
        <f t="shared" si="35"/>
        <v>#N/A</v>
      </c>
      <c r="K508" s="73" t="e">
        <f t="shared" si="31"/>
        <v>#N/A</v>
      </c>
      <c r="L508" s="73" t="e">
        <f t="shared" si="32"/>
        <v>#N/A</v>
      </c>
      <c r="M508" s="73" t="e">
        <f t="shared" si="36"/>
        <v>#N/A</v>
      </c>
      <c r="N508" s="77">
        <f>+IF($E508="","",IF(K508&lt;&gt;"",VLOOKUP(K508,'草地施肥標準'!A$11:P$262,16),""))</f>
      </c>
      <c r="O508" s="77">
        <f>+IF($E508="","",IF(L508&lt;&gt;"",VLOOKUP(L508,'畑作施肥標準'!A$11:AB$430,M508),""))</f>
      </c>
      <c r="P508" s="77"/>
      <c r="Q508" s="78">
        <f t="shared" si="33"/>
      </c>
      <c r="R508" s="104">
        <f t="shared" si="34"/>
      </c>
    </row>
    <row r="509" spans="2:18" ht="15">
      <c r="B509" s="113"/>
      <c r="C509" s="122"/>
      <c r="D509" s="110"/>
      <c r="E509" s="92"/>
      <c r="F509" s="94"/>
      <c r="G509" s="94"/>
      <c r="H509" s="43" t="e">
        <f>+VLOOKUP(D509,'草地施肥標準'!$G$2:$H$5,2)</f>
        <v>#N/A</v>
      </c>
      <c r="I509" s="43" t="e">
        <f t="shared" si="30"/>
        <v>#N/A</v>
      </c>
      <c r="J509" s="73" t="e">
        <f t="shared" si="35"/>
        <v>#N/A</v>
      </c>
      <c r="K509" s="73" t="e">
        <f t="shared" si="31"/>
        <v>#N/A</v>
      </c>
      <c r="L509" s="73" t="e">
        <f t="shared" si="32"/>
        <v>#N/A</v>
      </c>
      <c r="M509" s="73" t="e">
        <f t="shared" si="36"/>
        <v>#N/A</v>
      </c>
      <c r="N509" s="77">
        <f>+IF($E509="","",IF(K509&lt;&gt;"",VLOOKUP(K509,'草地施肥標準'!A$11:P$262,16),""))</f>
      </c>
      <c r="O509" s="77">
        <f>+IF($E509="","",IF(L509&lt;&gt;"",VLOOKUP(L509,'畑作施肥標準'!A$11:AB$430,M509),""))</f>
      </c>
      <c r="P509" s="77"/>
      <c r="Q509" s="78">
        <f t="shared" si="33"/>
      </c>
      <c r="R509" s="104">
        <f t="shared" si="34"/>
      </c>
    </row>
    <row r="510" spans="2:18" ht="15">
      <c r="B510" s="113"/>
      <c r="C510" s="122"/>
      <c r="D510" s="110"/>
      <c r="E510" s="92"/>
      <c r="F510" s="94"/>
      <c r="G510" s="94"/>
      <c r="H510" s="43" t="e">
        <f>+VLOOKUP(D510,'草地施肥標準'!$G$2:$H$5,2)</f>
        <v>#N/A</v>
      </c>
      <c r="I510" s="43" t="e">
        <f t="shared" si="30"/>
        <v>#N/A</v>
      </c>
      <c r="J510" s="73" t="e">
        <f t="shared" si="35"/>
        <v>#N/A</v>
      </c>
      <c r="K510" s="73" t="e">
        <f t="shared" si="31"/>
        <v>#N/A</v>
      </c>
      <c r="L510" s="73" t="e">
        <f t="shared" si="32"/>
        <v>#N/A</v>
      </c>
      <c r="M510" s="73" t="e">
        <f t="shared" si="36"/>
        <v>#N/A</v>
      </c>
      <c r="N510" s="77">
        <f>+IF($E510="","",IF(K510&lt;&gt;"",VLOOKUP(K510,'草地施肥標準'!A$11:P$262,16),""))</f>
      </c>
      <c r="O510" s="77">
        <f>+IF($E510="","",IF(L510&lt;&gt;"",VLOOKUP(L510,'畑作施肥標準'!A$11:AB$430,M510),""))</f>
      </c>
      <c r="P510" s="77"/>
      <c r="Q510" s="78">
        <f t="shared" si="33"/>
      </c>
      <c r="R510" s="104">
        <f t="shared" si="34"/>
      </c>
    </row>
    <row r="511" spans="2:18" ht="15">
      <c r="B511" s="113"/>
      <c r="C511" s="122"/>
      <c r="D511" s="110"/>
      <c r="E511" s="92"/>
      <c r="F511" s="94"/>
      <c r="G511" s="94"/>
      <c r="H511" s="43" t="e">
        <f>+VLOOKUP(D511,'草地施肥標準'!$G$2:$H$5,2)</f>
        <v>#N/A</v>
      </c>
      <c r="I511" s="43" t="e">
        <f t="shared" si="30"/>
        <v>#N/A</v>
      </c>
      <c r="J511" s="73" t="e">
        <f t="shared" si="35"/>
        <v>#N/A</v>
      </c>
      <c r="K511" s="73" t="e">
        <f t="shared" si="31"/>
        <v>#N/A</v>
      </c>
      <c r="L511" s="73" t="e">
        <f t="shared" si="32"/>
        <v>#N/A</v>
      </c>
      <c r="M511" s="73" t="e">
        <f t="shared" si="36"/>
        <v>#N/A</v>
      </c>
      <c r="N511" s="77">
        <f>+IF($E511="","",IF(K511&lt;&gt;"",VLOOKUP(K511,'草地施肥標準'!A$11:P$262,16),""))</f>
      </c>
      <c r="O511" s="77">
        <f>+IF($E511="","",IF(L511&lt;&gt;"",VLOOKUP(L511,'畑作施肥標準'!A$11:AB$430,M511),""))</f>
      </c>
      <c r="P511" s="77"/>
      <c r="Q511" s="78">
        <f t="shared" si="33"/>
      </c>
      <c r="R511" s="104">
        <f t="shared" si="34"/>
      </c>
    </row>
    <row r="512" spans="2:18" ht="15">
      <c r="B512" s="113"/>
      <c r="C512" s="122"/>
      <c r="D512" s="110"/>
      <c r="E512" s="92"/>
      <c r="F512" s="94"/>
      <c r="G512" s="94"/>
      <c r="H512" s="43" t="e">
        <f>+VLOOKUP(D512,'草地施肥標準'!$G$2:$H$5,2)</f>
        <v>#N/A</v>
      </c>
      <c r="I512" s="43" t="e">
        <f t="shared" si="30"/>
        <v>#N/A</v>
      </c>
      <c r="J512" s="73" t="e">
        <f t="shared" si="35"/>
        <v>#N/A</v>
      </c>
      <c r="K512" s="73" t="e">
        <f t="shared" si="31"/>
        <v>#N/A</v>
      </c>
      <c r="L512" s="73" t="e">
        <f t="shared" si="32"/>
        <v>#N/A</v>
      </c>
      <c r="M512" s="73" t="e">
        <f t="shared" si="36"/>
        <v>#N/A</v>
      </c>
      <c r="N512" s="77">
        <f>+IF($E512="","",IF(K512&lt;&gt;"",VLOOKUP(K512,'草地施肥標準'!A$11:P$262,16),""))</f>
      </c>
      <c r="O512" s="77">
        <f>+IF($E512="","",IF(L512&lt;&gt;"",VLOOKUP(L512,'畑作施肥標準'!A$11:AB$430,M512),""))</f>
      </c>
      <c r="P512" s="77"/>
      <c r="Q512" s="78">
        <f t="shared" si="33"/>
      </c>
      <c r="R512" s="104">
        <f t="shared" si="34"/>
      </c>
    </row>
    <row r="513" spans="2:18" ht="15">
      <c r="B513" s="113"/>
      <c r="C513" s="122"/>
      <c r="D513" s="110"/>
      <c r="E513" s="92"/>
      <c r="F513" s="94"/>
      <c r="G513" s="94"/>
      <c r="H513" s="43" t="e">
        <f>+VLOOKUP(D513,'草地施肥標準'!$G$2:$H$5,2)</f>
        <v>#N/A</v>
      </c>
      <c r="I513" s="43" t="e">
        <f t="shared" si="30"/>
        <v>#N/A</v>
      </c>
      <c r="J513" s="73" t="e">
        <f t="shared" si="35"/>
        <v>#N/A</v>
      </c>
      <c r="K513" s="73" t="e">
        <f t="shared" si="31"/>
        <v>#N/A</v>
      </c>
      <c r="L513" s="73" t="e">
        <f t="shared" si="32"/>
        <v>#N/A</v>
      </c>
      <c r="M513" s="73" t="e">
        <f t="shared" si="36"/>
        <v>#N/A</v>
      </c>
      <c r="N513" s="77">
        <f>+IF($E513="","",IF(K513&lt;&gt;"",VLOOKUP(K513,'草地施肥標準'!A$11:P$262,16),""))</f>
      </c>
      <c r="O513" s="77">
        <f>+IF($E513="","",IF(L513&lt;&gt;"",VLOOKUP(L513,'畑作施肥標準'!A$11:AB$430,M513),""))</f>
      </c>
      <c r="P513" s="77"/>
      <c r="Q513" s="78">
        <f t="shared" si="33"/>
      </c>
      <c r="R513" s="104">
        <f t="shared" si="34"/>
      </c>
    </row>
    <row r="514" spans="2:18" ht="15">
      <c r="B514" s="113"/>
      <c r="C514" s="122"/>
      <c r="D514" s="110"/>
      <c r="E514" s="92"/>
      <c r="F514" s="94"/>
      <c r="G514" s="94"/>
      <c r="H514" s="43" t="e">
        <f>+VLOOKUP(D514,'草地施肥標準'!$G$2:$H$5,2)</f>
        <v>#N/A</v>
      </c>
      <c r="I514" s="43" t="e">
        <f t="shared" si="30"/>
        <v>#N/A</v>
      </c>
      <c r="J514" s="73" t="e">
        <f t="shared" si="35"/>
        <v>#N/A</v>
      </c>
      <c r="K514" s="73" t="e">
        <f t="shared" si="31"/>
        <v>#N/A</v>
      </c>
      <c r="L514" s="73" t="e">
        <f t="shared" si="32"/>
        <v>#N/A</v>
      </c>
      <c r="M514" s="73" t="e">
        <f t="shared" si="36"/>
        <v>#N/A</v>
      </c>
      <c r="N514" s="77">
        <f>+IF($E514="","",IF(K514&lt;&gt;"",VLOOKUP(K514,'草地施肥標準'!A$11:P$262,16),""))</f>
      </c>
      <c r="O514" s="77">
        <f>+IF($E514="","",IF(L514&lt;&gt;"",VLOOKUP(L514,'畑作施肥標準'!A$11:AB$430,M514),""))</f>
      </c>
      <c r="P514" s="77"/>
      <c r="Q514" s="78">
        <f t="shared" si="33"/>
      </c>
      <c r="R514" s="104">
        <f t="shared" si="34"/>
      </c>
    </row>
    <row r="515" spans="2:18" ht="15">
      <c r="B515" s="113"/>
      <c r="C515" s="122"/>
      <c r="D515" s="110"/>
      <c r="E515" s="92"/>
      <c r="F515" s="94"/>
      <c r="G515" s="94"/>
      <c r="H515" s="43" t="e">
        <f>+VLOOKUP(D515,'草地施肥標準'!$G$2:$H$5,2)</f>
        <v>#N/A</v>
      </c>
      <c r="I515" s="43" t="e">
        <f t="shared" si="30"/>
        <v>#N/A</v>
      </c>
      <c r="J515" s="73" t="e">
        <f t="shared" si="35"/>
        <v>#N/A</v>
      </c>
      <c r="K515" s="73" t="e">
        <f t="shared" si="31"/>
        <v>#N/A</v>
      </c>
      <c r="L515" s="73" t="e">
        <f t="shared" si="32"/>
        <v>#N/A</v>
      </c>
      <c r="M515" s="73" t="e">
        <f t="shared" si="36"/>
        <v>#N/A</v>
      </c>
      <c r="N515" s="77">
        <f>+IF($E515="","",IF(K515&lt;&gt;"",VLOOKUP(K515,'草地施肥標準'!A$11:P$262,16),""))</f>
      </c>
      <c r="O515" s="77">
        <f>+IF($E515="","",IF(L515&lt;&gt;"",VLOOKUP(L515,'畑作施肥標準'!A$11:AB$430,M515),""))</f>
      </c>
      <c r="P515" s="77"/>
      <c r="Q515" s="78">
        <f t="shared" si="33"/>
      </c>
      <c r="R515" s="104">
        <f t="shared" si="34"/>
      </c>
    </row>
    <row r="516" spans="2:18" ht="15">
      <c r="B516" s="113"/>
      <c r="C516" s="122"/>
      <c r="D516" s="110"/>
      <c r="E516" s="92"/>
      <c r="F516" s="94"/>
      <c r="G516" s="94"/>
      <c r="H516" s="43" t="e">
        <f>+VLOOKUP(D516,'草地施肥標準'!$G$2:$H$5,2)</f>
        <v>#N/A</v>
      </c>
      <c r="I516" s="43" t="e">
        <f t="shared" si="30"/>
        <v>#N/A</v>
      </c>
      <c r="J516" s="73" t="e">
        <f t="shared" si="35"/>
        <v>#N/A</v>
      </c>
      <c r="K516" s="73" t="e">
        <f t="shared" si="31"/>
        <v>#N/A</v>
      </c>
      <c r="L516" s="73" t="e">
        <f t="shared" si="32"/>
        <v>#N/A</v>
      </c>
      <c r="M516" s="73" t="e">
        <f t="shared" si="36"/>
        <v>#N/A</v>
      </c>
      <c r="N516" s="77">
        <f>+IF($E516="","",IF(K516&lt;&gt;"",VLOOKUP(K516,'草地施肥標準'!A$11:P$262,16),""))</f>
      </c>
      <c r="O516" s="77">
        <f>+IF($E516="","",IF(L516&lt;&gt;"",VLOOKUP(L516,'畑作施肥標準'!A$11:AB$430,M516),""))</f>
      </c>
      <c r="P516" s="77"/>
      <c r="Q516" s="78">
        <f t="shared" si="33"/>
      </c>
      <c r="R516" s="104">
        <f t="shared" si="34"/>
      </c>
    </row>
    <row r="517" spans="2:18" ht="15">
      <c r="B517" s="113"/>
      <c r="C517" s="122"/>
      <c r="D517" s="110"/>
      <c r="E517" s="92"/>
      <c r="F517" s="94"/>
      <c r="G517" s="94"/>
      <c r="H517" s="43" t="e">
        <f>+VLOOKUP(D517,'草地施肥標準'!$G$2:$H$5,2)</f>
        <v>#N/A</v>
      </c>
      <c r="I517" s="43" t="e">
        <f t="shared" si="30"/>
        <v>#N/A</v>
      </c>
      <c r="J517" s="73" t="e">
        <f t="shared" si="35"/>
        <v>#N/A</v>
      </c>
      <c r="K517" s="73" t="e">
        <f t="shared" si="31"/>
        <v>#N/A</v>
      </c>
      <c r="L517" s="73" t="e">
        <f t="shared" si="32"/>
        <v>#N/A</v>
      </c>
      <c r="M517" s="73" t="e">
        <f t="shared" si="36"/>
        <v>#N/A</v>
      </c>
      <c r="N517" s="77">
        <f>+IF($E517="","",IF(K517&lt;&gt;"",VLOOKUP(K517,'草地施肥標準'!A$11:P$262,16),""))</f>
      </c>
      <c r="O517" s="77">
        <f>+IF($E517="","",IF(L517&lt;&gt;"",VLOOKUP(L517,'畑作施肥標準'!A$11:AB$430,M517),""))</f>
      </c>
      <c r="P517" s="77"/>
      <c r="Q517" s="78">
        <f t="shared" si="33"/>
      </c>
      <c r="R517" s="104">
        <f t="shared" si="34"/>
      </c>
    </row>
    <row r="518" spans="2:18" ht="15">
      <c r="B518" s="113"/>
      <c r="C518" s="122"/>
      <c r="D518" s="110"/>
      <c r="E518" s="92"/>
      <c r="F518" s="94"/>
      <c r="G518" s="94"/>
      <c r="H518" s="43" t="e">
        <f>+VLOOKUP(D518,'草地施肥標準'!$G$2:$H$5,2)</f>
        <v>#N/A</v>
      </c>
      <c r="I518" s="43" t="e">
        <f t="shared" si="30"/>
        <v>#N/A</v>
      </c>
      <c r="J518" s="73" t="e">
        <f t="shared" si="35"/>
        <v>#N/A</v>
      </c>
      <c r="K518" s="73" t="e">
        <f t="shared" si="31"/>
        <v>#N/A</v>
      </c>
      <c r="L518" s="73" t="e">
        <f t="shared" si="32"/>
        <v>#N/A</v>
      </c>
      <c r="M518" s="73" t="e">
        <f t="shared" si="36"/>
        <v>#N/A</v>
      </c>
      <c r="N518" s="77">
        <f>+IF($E518="","",IF(K518&lt;&gt;"",VLOOKUP(K518,'草地施肥標準'!A$11:P$262,16),""))</f>
      </c>
      <c r="O518" s="77">
        <f>+IF($E518="","",IF(L518&lt;&gt;"",VLOOKUP(L518,'畑作施肥標準'!A$11:AB$430,M518),""))</f>
      </c>
      <c r="P518" s="77"/>
      <c r="Q518" s="78">
        <f t="shared" si="33"/>
      </c>
      <c r="R518" s="104">
        <f t="shared" si="34"/>
      </c>
    </row>
    <row r="519" spans="2:18" ht="15">
      <c r="B519" s="113"/>
      <c r="C519" s="122"/>
      <c r="D519" s="110"/>
      <c r="E519" s="92"/>
      <c r="F519" s="94"/>
      <c r="G519" s="94"/>
      <c r="H519" s="43" t="e">
        <f>+VLOOKUP(D519,'草地施肥標準'!$G$2:$H$5,2)</f>
        <v>#N/A</v>
      </c>
      <c r="I519" s="43" t="e">
        <f t="shared" si="30"/>
        <v>#N/A</v>
      </c>
      <c r="J519" s="73" t="e">
        <f t="shared" si="35"/>
        <v>#N/A</v>
      </c>
      <c r="K519" s="73" t="e">
        <f t="shared" si="31"/>
        <v>#N/A</v>
      </c>
      <c r="L519" s="73" t="e">
        <f t="shared" si="32"/>
        <v>#N/A</v>
      </c>
      <c r="M519" s="73" t="e">
        <f t="shared" si="36"/>
        <v>#N/A</v>
      </c>
      <c r="N519" s="77">
        <f>+IF($E519="","",IF(K519&lt;&gt;"",VLOOKUP(K519,'草地施肥標準'!A$11:P$262,16),""))</f>
      </c>
      <c r="O519" s="77">
        <f>+IF($E519="","",IF(L519&lt;&gt;"",VLOOKUP(L519,'畑作施肥標準'!A$11:AB$430,M519),""))</f>
      </c>
      <c r="P519" s="77"/>
      <c r="Q519" s="78">
        <f t="shared" si="33"/>
      </c>
      <c r="R519" s="104">
        <f t="shared" si="34"/>
      </c>
    </row>
    <row r="520" spans="2:18" ht="15">
      <c r="B520" s="113"/>
      <c r="C520" s="122"/>
      <c r="D520" s="110"/>
      <c r="E520" s="92"/>
      <c r="F520" s="94"/>
      <c r="G520" s="94"/>
      <c r="H520" s="43" t="e">
        <f>+VLOOKUP(D520,'草地施肥標準'!$G$2:$H$5,2)</f>
        <v>#N/A</v>
      </c>
      <c r="I520" s="43" t="e">
        <f t="shared" si="30"/>
        <v>#N/A</v>
      </c>
      <c r="J520" s="73" t="e">
        <f t="shared" si="35"/>
        <v>#N/A</v>
      </c>
      <c r="K520" s="73" t="e">
        <f t="shared" si="31"/>
        <v>#N/A</v>
      </c>
      <c r="L520" s="73" t="e">
        <f t="shared" si="32"/>
        <v>#N/A</v>
      </c>
      <c r="M520" s="73" t="e">
        <f t="shared" si="36"/>
        <v>#N/A</v>
      </c>
      <c r="N520" s="77">
        <f>+IF($E520="","",IF(K520&lt;&gt;"",VLOOKUP(K520,'草地施肥標準'!A$11:P$262,16),""))</f>
      </c>
      <c r="O520" s="77">
        <f>+IF($E520="","",IF(L520&lt;&gt;"",VLOOKUP(L520,'畑作施肥標準'!A$11:AB$430,M520),""))</f>
      </c>
      <c r="P520" s="77"/>
      <c r="Q520" s="78">
        <f t="shared" si="33"/>
      </c>
      <c r="R520" s="104">
        <f t="shared" si="34"/>
      </c>
    </row>
    <row r="521" spans="2:18" ht="15">
      <c r="B521" s="113"/>
      <c r="C521" s="122"/>
      <c r="D521" s="110"/>
      <c r="E521" s="92"/>
      <c r="F521" s="94"/>
      <c r="G521" s="94"/>
      <c r="H521" s="43" t="e">
        <f>+VLOOKUP(D521,'草地施肥標準'!$G$2:$H$5,2)</f>
        <v>#N/A</v>
      </c>
      <c r="I521" s="43" t="e">
        <f t="shared" si="30"/>
        <v>#N/A</v>
      </c>
      <c r="J521" s="73" t="e">
        <f t="shared" si="35"/>
        <v>#N/A</v>
      </c>
      <c r="K521" s="73" t="e">
        <f t="shared" si="31"/>
        <v>#N/A</v>
      </c>
      <c r="L521" s="73" t="e">
        <f t="shared" si="32"/>
        <v>#N/A</v>
      </c>
      <c r="M521" s="73" t="e">
        <f t="shared" si="36"/>
        <v>#N/A</v>
      </c>
      <c r="N521" s="77">
        <f>+IF($E521="","",IF(K521&lt;&gt;"",VLOOKUP(K521,'草地施肥標準'!A$11:P$262,16),""))</f>
      </c>
      <c r="O521" s="77">
        <f>+IF($E521="","",IF(L521&lt;&gt;"",VLOOKUP(L521,'畑作施肥標準'!A$11:AB$430,M521),""))</f>
      </c>
      <c r="P521" s="77"/>
      <c r="Q521" s="78">
        <f t="shared" si="33"/>
      </c>
      <c r="R521" s="104">
        <f t="shared" si="34"/>
      </c>
    </row>
    <row r="522" spans="2:18" ht="15">
      <c r="B522" s="113"/>
      <c r="C522" s="122"/>
      <c r="D522" s="110"/>
      <c r="E522" s="92"/>
      <c r="F522" s="94"/>
      <c r="G522" s="94"/>
      <c r="H522" s="43" t="e">
        <f>+VLOOKUP(D522,'草地施肥標準'!$G$2:$H$5,2)</f>
        <v>#N/A</v>
      </c>
      <c r="I522" s="43" t="e">
        <f t="shared" si="30"/>
        <v>#N/A</v>
      </c>
      <c r="J522" s="73" t="e">
        <f t="shared" si="35"/>
        <v>#N/A</v>
      </c>
      <c r="K522" s="73" t="e">
        <f t="shared" si="31"/>
        <v>#N/A</v>
      </c>
      <c r="L522" s="73" t="e">
        <f t="shared" si="32"/>
        <v>#N/A</v>
      </c>
      <c r="M522" s="73" t="e">
        <f t="shared" si="36"/>
        <v>#N/A</v>
      </c>
      <c r="N522" s="77">
        <f>+IF($E522="","",IF(K522&lt;&gt;"",VLOOKUP(K522,'草地施肥標準'!A$11:P$262,16),""))</f>
      </c>
      <c r="O522" s="77">
        <f>+IF($E522="","",IF(L522&lt;&gt;"",VLOOKUP(L522,'畑作施肥標準'!A$11:AB$430,M522),""))</f>
      </c>
      <c r="P522" s="77"/>
      <c r="Q522" s="78">
        <f t="shared" si="33"/>
      </c>
      <c r="R522" s="104">
        <f t="shared" si="34"/>
      </c>
    </row>
    <row r="523" spans="2:18" ht="15">
      <c r="B523" s="113"/>
      <c r="C523" s="122"/>
      <c r="D523" s="110"/>
      <c r="E523" s="92"/>
      <c r="F523" s="94"/>
      <c r="G523" s="94"/>
      <c r="H523" s="43" t="e">
        <f>+VLOOKUP(D523,'草地施肥標準'!$G$2:$H$5,2)</f>
        <v>#N/A</v>
      </c>
      <c r="I523" s="43" t="e">
        <f t="shared" si="30"/>
        <v>#N/A</v>
      </c>
      <c r="J523" s="73" t="e">
        <f t="shared" si="35"/>
        <v>#N/A</v>
      </c>
      <c r="K523" s="73" t="e">
        <f t="shared" si="31"/>
        <v>#N/A</v>
      </c>
      <c r="L523" s="73" t="e">
        <f t="shared" si="32"/>
        <v>#N/A</v>
      </c>
      <c r="M523" s="73" t="e">
        <f t="shared" si="36"/>
        <v>#N/A</v>
      </c>
      <c r="N523" s="77">
        <f>+IF($E523="","",IF(K523&lt;&gt;"",VLOOKUP(K523,'草地施肥標準'!A$11:P$262,16),""))</f>
      </c>
      <c r="O523" s="77">
        <f>+IF($E523="","",IF(L523&lt;&gt;"",VLOOKUP(L523,'畑作施肥標準'!A$11:AB$430,M523),""))</f>
      </c>
      <c r="P523" s="77"/>
      <c r="Q523" s="78">
        <f t="shared" si="33"/>
      </c>
      <c r="R523" s="104">
        <f t="shared" si="34"/>
      </c>
    </row>
    <row r="524" spans="2:18" ht="15">
      <c r="B524" s="113"/>
      <c r="C524" s="122"/>
      <c r="D524" s="110"/>
      <c r="E524" s="92"/>
      <c r="F524" s="94"/>
      <c r="G524" s="94"/>
      <c r="H524" s="43" t="e">
        <f>+VLOOKUP(D524,'草地施肥標準'!$G$2:$H$5,2)</f>
        <v>#N/A</v>
      </c>
      <c r="I524" s="43" t="e">
        <f t="shared" si="30"/>
        <v>#N/A</v>
      </c>
      <c r="J524" s="73" t="e">
        <f t="shared" si="35"/>
        <v>#N/A</v>
      </c>
      <c r="K524" s="73" t="e">
        <f t="shared" si="31"/>
        <v>#N/A</v>
      </c>
      <c r="L524" s="73" t="e">
        <f t="shared" si="32"/>
        <v>#N/A</v>
      </c>
      <c r="M524" s="73" t="e">
        <f t="shared" si="36"/>
        <v>#N/A</v>
      </c>
      <c r="N524" s="77">
        <f>+IF($E524="","",IF(K524&lt;&gt;"",VLOOKUP(K524,'草地施肥標準'!A$11:P$262,16),""))</f>
      </c>
      <c r="O524" s="77">
        <f>+IF($E524="","",IF(L524&lt;&gt;"",VLOOKUP(L524,'畑作施肥標準'!A$11:AB$430,M524),""))</f>
      </c>
      <c r="P524" s="77"/>
      <c r="Q524" s="78">
        <f t="shared" si="33"/>
      </c>
      <c r="R524" s="104">
        <f t="shared" si="34"/>
      </c>
    </row>
    <row r="525" spans="2:18" ht="15">
      <c r="B525" s="113"/>
      <c r="C525" s="122"/>
      <c r="D525" s="110"/>
      <c r="E525" s="92"/>
      <c r="F525" s="94"/>
      <c r="G525" s="94"/>
      <c r="H525" s="43" t="e">
        <f>+VLOOKUP(D525,'草地施肥標準'!$G$2:$H$5,2)</f>
        <v>#N/A</v>
      </c>
      <c r="I525" s="43" t="e">
        <f t="shared" si="30"/>
        <v>#N/A</v>
      </c>
      <c r="J525" s="73" t="e">
        <f t="shared" si="35"/>
        <v>#N/A</v>
      </c>
      <c r="K525" s="73" t="e">
        <f t="shared" si="31"/>
        <v>#N/A</v>
      </c>
      <c r="L525" s="73" t="e">
        <f t="shared" si="32"/>
        <v>#N/A</v>
      </c>
      <c r="M525" s="73" t="e">
        <f t="shared" si="36"/>
        <v>#N/A</v>
      </c>
      <c r="N525" s="77">
        <f>+IF($E525="","",IF(K525&lt;&gt;"",VLOOKUP(K525,'草地施肥標準'!A$11:P$262,16),""))</f>
      </c>
      <c r="O525" s="77">
        <f>+IF($E525="","",IF(L525&lt;&gt;"",VLOOKUP(L525,'畑作施肥標準'!A$11:AB$430,M525),""))</f>
      </c>
      <c r="P525" s="77"/>
      <c r="Q525" s="78">
        <f t="shared" si="33"/>
      </c>
      <c r="R525" s="104">
        <f t="shared" si="34"/>
      </c>
    </row>
    <row r="526" spans="2:18" ht="15">
      <c r="B526" s="113"/>
      <c r="C526" s="122"/>
      <c r="D526" s="110"/>
      <c r="E526" s="92"/>
      <c r="F526" s="94"/>
      <c r="G526" s="94"/>
      <c r="H526" s="43" t="e">
        <f>+VLOOKUP(D526,'草地施肥標準'!$G$2:$H$5,2)</f>
        <v>#N/A</v>
      </c>
      <c r="I526" s="43" t="e">
        <f t="shared" si="30"/>
        <v>#N/A</v>
      </c>
      <c r="J526" s="73" t="e">
        <f t="shared" si="35"/>
        <v>#N/A</v>
      </c>
      <c r="K526" s="73" t="e">
        <f t="shared" si="31"/>
        <v>#N/A</v>
      </c>
      <c r="L526" s="73" t="e">
        <f t="shared" si="32"/>
        <v>#N/A</v>
      </c>
      <c r="M526" s="73" t="e">
        <f t="shared" si="36"/>
        <v>#N/A</v>
      </c>
      <c r="N526" s="77">
        <f>+IF($E526="","",IF(K526&lt;&gt;"",VLOOKUP(K526,'草地施肥標準'!A$11:P$262,16),""))</f>
      </c>
      <c r="O526" s="77">
        <f>+IF($E526="","",IF(L526&lt;&gt;"",VLOOKUP(L526,'畑作施肥標準'!A$11:AB$430,M526),""))</f>
      </c>
      <c r="P526" s="77"/>
      <c r="Q526" s="78">
        <f t="shared" si="33"/>
      </c>
      <c r="R526" s="104">
        <f t="shared" si="34"/>
      </c>
    </row>
    <row r="527" spans="2:18" ht="15">
      <c r="B527" s="113"/>
      <c r="C527" s="122"/>
      <c r="D527" s="110"/>
      <c r="E527" s="92"/>
      <c r="F527" s="94"/>
      <c r="G527" s="94"/>
      <c r="H527" s="43" t="e">
        <f>+VLOOKUP(D527,'草地施肥標準'!$G$2:$H$5,2)</f>
        <v>#N/A</v>
      </c>
      <c r="I527" s="43" t="e">
        <f t="shared" si="30"/>
        <v>#N/A</v>
      </c>
      <c r="J527" s="73" t="e">
        <f t="shared" si="35"/>
        <v>#N/A</v>
      </c>
      <c r="K527" s="73" t="e">
        <f t="shared" si="31"/>
        <v>#N/A</v>
      </c>
      <c r="L527" s="73" t="e">
        <f t="shared" si="32"/>
        <v>#N/A</v>
      </c>
      <c r="M527" s="73" t="e">
        <f t="shared" si="36"/>
        <v>#N/A</v>
      </c>
      <c r="N527" s="77">
        <f>+IF($E527="","",IF(K527&lt;&gt;"",VLOOKUP(K527,'草地施肥標準'!A$11:P$262,16),""))</f>
      </c>
      <c r="O527" s="77">
        <f>+IF($E527="","",IF(L527&lt;&gt;"",VLOOKUP(L527,'畑作施肥標準'!A$11:AB$430,M527),""))</f>
      </c>
      <c r="P527" s="77"/>
      <c r="Q527" s="78">
        <f t="shared" si="33"/>
      </c>
      <c r="R527" s="104">
        <f t="shared" si="34"/>
      </c>
    </row>
    <row r="528" spans="2:18" ht="15">
      <c r="B528" s="113"/>
      <c r="C528" s="122"/>
      <c r="D528" s="110"/>
      <c r="E528" s="92"/>
      <c r="F528" s="94"/>
      <c r="G528" s="94"/>
      <c r="H528" s="43" t="e">
        <f>+VLOOKUP(D528,'草地施肥標準'!$G$2:$H$5,2)</f>
        <v>#N/A</v>
      </c>
      <c r="I528" s="43" t="e">
        <f t="shared" si="30"/>
        <v>#N/A</v>
      </c>
      <c r="J528" s="73" t="e">
        <f t="shared" si="35"/>
        <v>#N/A</v>
      </c>
      <c r="K528" s="73" t="e">
        <f t="shared" si="31"/>
        <v>#N/A</v>
      </c>
      <c r="L528" s="73" t="e">
        <f t="shared" si="32"/>
        <v>#N/A</v>
      </c>
      <c r="M528" s="73" t="e">
        <f t="shared" si="36"/>
        <v>#N/A</v>
      </c>
      <c r="N528" s="77">
        <f>+IF($E528="","",IF(K528&lt;&gt;"",VLOOKUP(K528,'草地施肥標準'!A$11:P$262,16),""))</f>
      </c>
      <c r="O528" s="77">
        <f>+IF($E528="","",IF(L528&lt;&gt;"",VLOOKUP(L528,'畑作施肥標準'!A$11:AB$430,M528),""))</f>
      </c>
      <c r="P528" s="77"/>
      <c r="Q528" s="78">
        <f t="shared" si="33"/>
      </c>
      <c r="R528" s="104">
        <f t="shared" si="34"/>
      </c>
    </row>
    <row r="529" spans="2:18" ht="15">
      <c r="B529" s="113"/>
      <c r="C529" s="122"/>
      <c r="D529" s="110"/>
      <c r="E529" s="92"/>
      <c r="F529" s="94"/>
      <c r="G529" s="94"/>
      <c r="H529" s="43" t="e">
        <f>+VLOOKUP(D529,'草地施肥標準'!$G$2:$H$5,2)</f>
        <v>#N/A</v>
      </c>
      <c r="I529" s="43" t="e">
        <f t="shared" si="30"/>
        <v>#N/A</v>
      </c>
      <c r="J529" s="73" t="e">
        <f t="shared" si="35"/>
        <v>#N/A</v>
      </c>
      <c r="K529" s="73" t="e">
        <f t="shared" si="31"/>
        <v>#N/A</v>
      </c>
      <c r="L529" s="73" t="e">
        <f t="shared" si="32"/>
        <v>#N/A</v>
      </c>
      <c r="M529" s="73" t="e">
        <f t="shared" si="36"/>
        <v>#N/A</v>
      </c>
      <c r="N529" s="77">
        <f>+IF($E529="","",IF(K529&lt;&gt;"",VLOOKUP(K529,'草地施肥標準'!A$11:P$262,16),""))</f>
      </c>
      <c r="O529" s="77">
        <f>+IF($E529="","",IF(L529&lt;&gt;"",VLOOKUP(L529,'畑作施肥標準'!A$11:AB$430,M529),""))</f>
      </c>
      <c r="P529" s="77"/>
      <c r="Q529" s="78">
        <f t="shared" si="33"/>
      </c>
      <c r="R529" s="104">
        <f t="shared" si="34"/>
      </c>
    </row>
    <row r="530" spans="2:18" ht="15">
      <c r="B530" s="113"/>
      <c r="C530" s="122"/>
      <c r="D530" s="110"/>
      <c r="E530" s="92"/>
      <c r="F530" s="94"/>
      <c r="G530" s="94"/>
      <c r="H530" s="43" t="e">
        <f>+VLOOKUP(D530,'草地施肥標準'!$G$2:$H$5,2)</f>
        <v>#N/A</v>
      </c>
      <c r="I530" s="43" t="e">
        <f t="shared" si="30"/>
        <v>#N/A</v>
      </c>
      <c r="J530" s="73" t="e">
        <f t="shared" si="35"/>
        <v>#N/A</v>
      </c>
      <c r="K530" s="73" t="e">
        <f t="shared" si="31"/>
        <v>#N/A</v>
      </c>
      <c r="L530" s="73" t="e">
        <f t="shared" si="32"/>
        <v>#N/A</v>
      </c>
      <c r="M530" s="73" t="e">
        <f t="shared" si="36"/>
        <v>#N/A</v>
      </c>
      <c r="N530" s="77">
        <f>+IF($E530="","",IF(K530&lt;&gt;"",VLOOKUP(K530,'草地施肥標準'!A$11:P$262,16),""))</f>
      </c>
      <c r="O530" s="77">
        <f>+IF($E530="","",IF(L530&lt;&gt;"",VLOOKUP(L530,'畑作施肥標準'!A$11:AB$430,M530),""))</f>
      </c>
      <c r="P530" s="77"/>
      <c r="Q530" s="78">
        <f t="shared" si="33"/>
      </c>
      <c r="R530" s="104">
        <f t="shared" si="34"/>
      </c>
    </row>
    <row r="531" spans="2:18" ht="15">
      <c r="B531" s="113"/>
      <c r="C531" s="122"/>
      <c r="D531" s="110"/>
      <c r="E531" s="92"/>
      <c r="F531" s="94"/>
      <c r="G531" s="94"/>
      <c r="H531" s="43" t="e">
        <f>+VLOOKUP(D531,'草地施肥標準'!$G$2:$H$5,2)</f>
        <v>#N/A</v>
      </c>
      <c r="I531" s="43" t="e">
        <f t="shared" si="30"/>
        <v>#N/A</v>
      </c>
      <c r="J531" s="73" t="e">
        <f t="shared" si="35"/>
        <v>#N/A</v>
      </c>
      <c r="K531" s="73" t="e">
        <f t="shared" si="31"/>
        <v>#N/A</v>
      </c>
      <c r="L531" s="73" t="e">
        <f t="shared" si="32"/>
        <v>#N/A</v>
      </c>
      <c r="M531" s="73" t="e">
        <f t="shared" si="36"/>
        <v>#N/A</v>
      </c>
      <c r="N531" s="77">
        <f>+IF($E531="","",IF(K531&lt;&gt;"",VLOOKUP(K531,'草地施肥標準'!A$11:P$262,16),""))</f>
      </c>
      <c r="O531" s="77">
        <f>+IF($E531="","",IF(L531&lt;&gt;"",VLOOKUP(L531,'畑作施肥標準'!A$11:AB$430,M531),""))</f>
      </c>
      <c r="P531" s="77"/>
      <c r="Q531" s="78">
        <f t="shared" si="33"/>
      </c>
      <c r="R531" s="104">
        <f t="shared" si="34"/>
      </c>
    </row>
    <row r="532" spans="2:18" ht="15">
      <c r="B532" s="113"/>
      <c r="C532" s="122"/>
      <c r="D532" s="110"/>
      <c r="E532" s="92"/>
      <c r="F532" s="94"/>
      <c r="G532" s="94"/>
      <c r="H532" s="43" t="e">
        <f>+VLOOKUP(D532,'草地施肥標準'!$G$2:$H$5,2)</f>
        <v>#N/A</v>
      </c>
      <c r="I532" s="43" t="e">
        <f t="shared" si="30"/>
        <v>#N/A</v>
      </c>
      <c r="J532" s="73" t="e">
        <f t="shared" si="35"/>
        <v>#N/A</v>
      </c>
      <c r="K532" s="73" t="e">
        <f t="shared" si="31"/>
        <v>#N/A</v>
      </c>
      <c r="L532" s="73" t="e">
        <f t="shared" si="32"/>
        <v>#N/A</v>
      </c>
      <c r="M532" s="73" t="e">
        <f t="shared" si="36"/>
        <v>#N/A</v>
      </c>
      <c r="N532" s="77">
        <f>+IF($E532="","",IF(K532&lt;&gt;"",VLOOKUP(K532,'草地施肥標準'!A$11:P$262,16),""))</f>
      </c>
      <c r="O532" s="77">
        <f>+IF($E532="","",IF(L532&lt;&gt;"",VLOOKUP(L532,'畑作施肥標準'!A$11:AB$430,M532),""))</f>
      </c>
      <c r="P532" s="77"/>
      <c r="Q532" s="78">
        <f t="shared" si="33"/>
      </c>
      <c r="R532" s="104">
        <f t="shared" si="34"/>
      </c>
    </row>
    <row r="533" spans="2:18" ht="15">
      <c r="B533" s="113"/>
      <c r="C533" s="122"/>
      <c r="D533" s="110"/>
      <c r="E533" s="92"/>
      <c r="F533" s="94"/>
      <c r="G533" s="94"/>
      <c r="H533" s="43" t="e">
        <f>+VLOOKUP(D533,'草地施肥標準'!$G$2:$H$5,2)</f>
        <v>#N/A</v>
      </c>
      <c r="I533" s="43" t="e">
        <f t="shared" si="30"/>
        <v>#N/A</v>
      </c>
      <c r="J533" s="73" t="e">
        <f t="shared" si="35"/>
        <v>#N/A</v>
      </c>
      <c r="K533" s="73" t="e">
        <f t="shared" si="31"/>
        <v>#N/A</v>
      </c>
      <c r="L533" s="73" t="e">
        <f t="shared" si="32"/>
        <v>#N/A</v>
      </c>
      <c r="M533" s="73" t="e">
        <f t="shared" si="36"/>
        <v>#N/A</v>
      </c>
      <c r="N533" s="77">
        <f>+IF($E533="","",IF(K533&lt;&gt;"",VLOOKUP(K533,'草地施肥標準'!A$11:P$262,16),""))</f>
      </c>
      <c r="O533" s="77">
        <f>+IF($E533="","",IF(L533&lt;&gt;"",VLOOKUP(L533,'畑作施肥標準'!A$11:AB$430,M533),""))</f>
      </c>
      <c r="P533" s="77"/>
      <c r="Q533" s="78">
        <f t="shared" si="33"/>
      </c>
      <c r="R533" s="104">
        <f t="shared" si="34"/>
      </c>
    </row>
    <row r="534" spans="2:18" ht="15">
      <c r="B534" s="113"/>
      <c r="C534" s="122"/>
      <c r="D534" s="110"/>
      <c r="E534" s="92"/>
      <c r="F534" s="94"/>
      <c r="G534" s="94"/>
      <c r="H534" s="43" t="e">
        <f>+VLOOKUP(D534,'草地施肥標準'!$G$2:$H$5,2)</f>
        <v>#N/A</v>
      </c>
      <c r="I534" s="43" t="e">
        <f t="shared" si="30"/>
        <v>#N/A</v>
      </c>
      <c r="J534" s="73" t="e">
        <f t="shared" si="35"/>
        <v>#N/A</v>
      </c>
      <c r="K534" s="73" t="e">
        <f t="shared" si="31"/>
        <v>#N/A</v>
      </c>
      <c r="L534" s="73" t="e">
        <f t="shared" si="32"/>
        <v>#N/A</v>
      </c>
      <c r="M534" s="73" t="e">
        <f t="shared" si="36"/>
        <v>#N/A</v>
      </c>
      <c r="N534" s="77">
        <f>+IF($E534="","",IF(K534&lt;&gt;"",VLOOKUP(K534,'草地施肥標準'!A$11:P$262,16),""))</f>
      </c>
      <c r="O534" s="77">
        <f>+IF($E534="","",IF(L534&lt;&gt;"",VLOOKUP(L534,'畑作施肥標準'!A$11:AB$430,M534),""))</f>
      </c>
      <c r="P534" s="77"/>
      <c r="Q534" s="78">
        <f t="shared" si="33"/>
      </c>
      <c r="R534" s="104">
        <f t="shared" si="34"/>
      </c>
    </row>
    <row r="535" spans="2:18" ht="15">
      <c r="B535" s="113"/>
      <c r="C535" s="122"/>
      <c r="D535" s="110"/>
      <c r="E535" s="92"/>
      <c r="F535" s="94"/>
      <c r="G535" s="94"/>
      <c r="H535" s="43" t="e">
        <f>+VLOOKUP(D535,'草地施肥標準'!$G$2:$H$5,2)</f>
        <v>#N/A</v>
      </c>
      <c r="I535" s="43" t="e">
        <f t="shared" si="30"/>
        <v>#N/A</v>
      </c>
      <c r="J535" s="73" t="e">
        <f t="shared" si="35"/>
        <v>#N/A</v>
      </c>
      <c r="K535" s="73" t="e">
        <f t="shared" si="31"/>
        <v>#N/A</v>
      </c>
      <c r="L535" s="73" t="e">
        <f t="shared" si="32"/>
        <v>#N/A</v>
      </c>
      <c r="M535" s="73" t="e">
        <f t="shared" si="36"/>
        <v>#N/A</v>
      </c>
      <c r="N535" s="77">
        <f>+IF($E535="","",IF(K535&lt;&gt;"",VLOOKUP(K535,'草地施肥標準'!A$11:P$262,16),""))</f>
      </c>
      <c r="O535" s="77">
        <f>+IF($E535="","",IF(L535&lt;&gt;"",VLOOKUP(L535,'畑作施肥標準'!A$11:AB$430,M535),""))</f>
      </c>
      <c r="P535" s="77"/>
      <c r="Q535" s="78">
        <f t="shared" si="33"/>
      </c>
      <c r="R535" s="104">
        <f t="shared" si="34"/>
      </c>
    </row>
    <row r="536" spans="2:18" ht="15">
      <c r="B536" s="113"/>
      <c r="C536" s="122"/>
      <c r="D536" s="110"/>
      <c r="E536" s="92"/>
      <c r="F536" s="94"/>
      <c r="G536" s="94"/>
      <c r="H536" s="43" t="e">
        <f>+VLOOKUP(D536,'草地施肥標準'!$G$2:$H$5,2)</f>
        <v>#N/A</v>
      </c>
      <c r="I536" s="43" t="e">
        <f t="shared" si="30"/>
        <v>#N/A</v>
      </c>
      <c r="J536" s="73" t="e">
        <f t="shared" si="35"/>
        <v>#N/A</v>
      </c>
      <c r="K536" s="73" t="e">
        <f t="shared" si="31"/>
        <v>#N/A</v>
      </c>
      <c r="L536" s="73" t="e">
        <f t="shared" si="32"/>
        <v>#N/A</v>
      </c>
      <c r="M536" s="73" t="e">
        <f t="shared" si="36"/>
        <v>#N/A</v>
      </c>
      <c r="N536" s="77">
        <f>+IF($E536="","",IF(K536&lt;&gt;"",VLOOKUP(K536,'草地施肥標準'!A$11:P$262,16),""))</f>
      </c>
      <c r="O536" s="77">
        <f>+IF($E536="","",IF(L536&lt;&gt;"",VLOOKUP(L536,'畑作施肥標準'!A$11:AB$430,M536),""))</f>
      </c>
      <c r="P536" s="77"/>
      <c r="Q536" s="78">
        <f t="shared" si="33"/>
      </c>
      <c r="R536" s="104">
        <f t="shared" si="34"/>
      </c>
    </row>
    <row r="537" spans="2:18" ht="15">
      <c r="B537" s="113"/>
      <c r="C537" s="122"/>
      <c r="D537" s="110"/>
      <c r="E537" s="92"/>
      <c r="F537" s="94"/>
      <c r="G537" s="94"/>
      <c r="H537" s="43" t="e">
        <f>+VLOOKUP(D537,'草地施肥標準'!$G$2:$H$5,2)</f>
        <v>#N/A</v>
      </c>
      <c r="I537" s="43" t="e">
        <f t="shared" si="30"/>
        <v>#N/A</v>
      </c>
      <c r="J537" s="73" t="e">
        <f t="shared" si="35"/>
        <v>#N/A</v>
      </c>
      <c r="K537" s="73" t="e">
        <f t="shared" si="31"/>
        <v>#N/A</v>
      </c>
      <c r="L537" s="73" t="e">
        <f t="shared" si="32"/>
        <v>#N/A</v>
      </c>
      <c r="M537" s="73" t="e">
        <f t="shared" si="36"/>
        <v>#N/A</v>
      </c>
      <c r="N537" s="77">
        <f>+IF($E537="","",IF(K537&lt;&gt;"",VLOOKUP(K537,'草地施肥標準'!A$11:P$262,16),""))</f>
      </c>
      <c r="O537" s="77">
        <f>+IF($E537="","",IF(L537&lt;&gt;"",VLOOKUP(L537,'畑作施肥標準'!A$11:AB$430,M537),""))</f>
      </c>
      <c r="P537" s="77"/>
      <c r="Q537" s="78">
        <f t="shared" si="33"/>
      </c>
      <c r="R537" s="104">
        <f t="shared" si="34"/>
      </c>
    </row>
    <row r="538" spans="2:18" ht="15">
      <c r="B538" s="113"/>
      <c r="C538" s="122"/>
      <c r="D538" s="110"/>
      <c r="E538" s="92"/>
      <c r="F538" s="94"/>
      <c r="G538" s="94"/>
      <c r="H538" s="43" t="e">
        <f>+VLOOKUP(D538,'草地施肥標準'!$G$2:$H$5,2)</f>
        <v>#N/A</v>
      </c>
      <c r="I538" s="43" t="e">
        <f t="shared" si="30"/>
        <v>#N/A</v>
      </c>
      <c r="J538" s="73" t="e">
        <f t="shared" si="35"/>
        <v>#N/A</v>
      </c>
      <c r="K538" s="73" t="e">
        <f t="shared" si="31"/>
        <v>#N/A</v>
      </c>
      <c r="L538" s="73" t="e">
        <f t="shared" si="32"/>
        <v>#N/A</v>
      </c>
      <c r="M538" s="73" t="e">
        <f t="shared" si="36"/>
        <v>#N/A</v>
      </c>
      <c r="N538" s="77">
        <f>+IF($E538="","",IF(K538&lt;&gt;"",VLOOKUP(K538,'草地施肥標準'!A$11:P$262,16),""))</f>
      </c>
      <c r="O538" s="77">
        <f>+IF($E538="","",IF(L538&lt;&gt;"",VLOOKUP(L538,'畑作施肥標準'!A$11:AB$430,M538),""))</f>
      </c>
      <c r="P538" s="77"/>
      <c r="Q538" s="78">
        <f t="shared" si="33"/>
      </c>
      <c r="R538" s="104">
        <f t="shared" si="34"/>
      </c>
    </row>
    <row r="539" spans="2:18" ht="15">
      <c r="B539" s="113"/>
      <c r="C539" s="122"/>
      <c r="D539" s="110"/>
      <c r="E539" s="92"/>
      <c r="F539" s="94"/>
      <c r="G539" s="94"/>
      <c r="H539" s="43" t="e">
        <f>+VLOOKUP(D539,'草地施肥標準'!$G$2:$H$5,2)</f>
        <v>#N/A</v>
      </c>
      <c r="I539" s="43" t="e">
        <f t="shared" si="30"/>
        <v>#N/A</v>
      </c>
      <c r="J539" s="73" t="e">
        <f t="shared" si="35"/>
        <v>#N/A</v>
      </c>
      <c r="K539" s="73" t="e">
        <f t="shared" si="31"/>
        <v>#N/A</v>
      </c>
      <c r="L539" s="73" t="e">
        <f t="shared" si="32"/>
        <v>#N/A</v>
      </c>
      <c r="M539" s="73" t="e">
        <f t="shared" si="36"/>
        <v>#N/A</v>
      </c>
      <c r="N539" s="77">
        <f>+IF($E539="","",IF(K539&lt;&gt;"",VLOOKUP(K539,'草地施肥標準'!A$11:P$262,16),""))</f>
      </c>
      <c r="O539" s="77">
        <f>+IF($E539="","",IF(L539&lt;&gt;"",VLOOKUP(L539,'畑作施肥標準'!A$11:AB$430,M539),""))</f>
      </c>
      <c r="P539" s="77"/>
      <c r="Q539" s="78">
        <f t="shared" si="33"/>
      </c>
      <c r="R539" s="104">
        <f t="shared" si="34"/>
      </c>
    </row>
    <row r="540" spans="2:18" ht="15">
      <c r="B540" s="113"/>
      <c r="C540" s="122"/>
      <c r="D540" s="110"/>
      <c r="E540" s="92"/>
      <c r="F540" s="94"/>
      <c r="G540" s="94"/>
      <c r="H540" s="43" t="e">
        <f>+VLOOKUP(D540,'草地施肥標準'!$G$2:$H$5,2)</f>
        <v>#N/A</v>
      </c>
      <c r="I540" s="43" t="e">
        <f t="shared" si="30"/>
        <v>#N/A</v>
      </c>
      <c r="J540" s="73" t="e">
        <f t="shared" si="35"/>
        <v>#N/A</v>
      </c>
      <c r="K540" s="73" t="e">
        <f t="shared" si="31"/>
        <v>#N/A</v>
      </c>
      <c r="L540" s="73" t="e">
        <f t="shared" si="32"/>
        <v>#N/A</v>
      </c>
      <c r="M540" s="73" t="e">
        <f t="shared" si="36"/>
        <v>#N/A</v>
      </c>
      <c r="N540" s="77">
        <f>+IF($E540="","",IF(K540&lt;&gt;"",VLOOKUP(K540,'草地施肥標準'!A$11:P$262,16),""))</f>
      </c>
      <c r="O540" s="77">
        <f>+IF($E540="","",IF(L540&lt;&gt;"",VLOOKUP(L540,'畑作施肥標準'!A$11:AB$430,M540),""))</f>
      </c>
      <c r="P540" s="77"/>
      <c r="Q540" s="78">
        <f t="shared" si="33"/>
      </c>
      <c r="R540" s="104">
        <f t="shared" si="34"/>
      </c>
    </row>
    <row r="541" spans="2:18" ht="15">
      <c r="B541" s="113"/>
      <c r="C541" s="122"/>
      <c r="D541" s="110"/>
      <c r="E541" s="92"/>
      <c r="F541" s="94"/>
      <c r="G541" s="94"/>
      <c r="H541" s="43" t="e">
        <f>+VLOOKUP(D541,'草地施肥標準'!$G$2:$H$5,2)</f>
        <v>#N/A</v>
      </c>
      <c r="I541" s="43" t="e">
        <f t="shared" si="30"/>
        <v>#N/A</v>
      </c>
      <c r="J541" s="73" t="e">
        <f t="shared" si="35"/>
        <v>#N/A</v>
      </c>
      <c r="K541" s="73" t="e">
        <f t="shared" si="31"/>
        <v>#N/A</v>
      </c>
      <c r="L541" s="73" t="e">
        <f t="shared" si="32"/>
        <v>#N/A</v>
      </c>
      <c r="M541" s="73" t="e">
        <f t="shared" si="36"/>
        <v>#N/A</v>
      </c>
      <c r="N541" s="77">
        <f>+IF($E541="","",IF(K541&lt;&gt;"",VLOOKUP(K541,'草地施肥標準'!A$11:P$262,16),""))</f>
      </c>
      <c r="O541" s="77">
        <f>+IF($E541="","",IF(L541&lt;&gt;"",VLOOKUP(L541,'畑作施肥標準'!A$11:AB$430,M541),""))</f>
      </c>
      <c r="P541" s="77"/>
      <c r="Q541" s="78">
        <f t="shared" si="33"/>
      </c>
      <c r="R541" s="104">
        <f t="shared" si="34"/>
      </c>
    </row>
    <row r="542" spans="2:18" ht="15">
      <c r="B542" s="113"/>
      <c r="C542" s="122"/>
      <c r="D542" s="110"/>
      <c r="E542" s="92"/>
      <c r="F542" s="94"/>
      <c r="G542" s="94"/>
      <c r="H542" s="43" t="e">
        <f>+VLOOKUP(D542,'草地施肥標準'!$G$2:$H$5,2)</f>
        <v>#N/A</v>
      </c>
      <c r="I542" s="43" t="e">
        <f t="shared" si="30"/>
        <v>#N/A</v>
      </c>
      <c r="J542" s="73" t="e">
        <f t="shared" si="35"/>
        <v>#N/A</v>
      </c>
      <c r="K542" s="73" t="e">
        <f t="shared" si="31"/>
        <v>#N/A</v>
      </c>
      <c r="L542" s="73" t="e">
        <f t="shared" si="32"/>
        <v>#N/A</v>
      </c>
      <c r="M542" s="73" t="e">
        <f t="shared" si="36"/>
        <v>#N/A</v>
      </c>
      <c r="N542" s="77">
        <f>+IF($E542="","",IF(K542&lt;&gt;"",VLOOKUP(K542,'草地施肥標準'!A$11:P$262,16),""))</f>
      </c>
      <c r="O542" s="77">
        <f>+IF($E542="","",IF(L542&lt;&gt;"",VLOOKUP(L542,'畑作施肥標準'!A$11:AB$430,M542),""))</f>
      </c>
      <c r="P542" s="77"/>
      <c r="Q542" s="78">
        <f t="shared" si="33"/>
      </c>
      <c r="R542" s="104">
        <f t="shared" si="34"/>
      </c>
    </row>
    <row r="543" spans="2:18" ht="15">
      <c r="B543" s="113"/>
      <c r="C543" s="122"/>
      <c r="D543" s="110"/>
      <c r="E543" s="92"/>
      <c r="F543" s="94"/>
      <c r="G543" s="94"/>
      <c r="H543" s="43" t="e">
        <f>+VLOOKUP(D543,'草地施肥標準'!$G$2:$H$5,2)</f>
        <v>#N/A</v>
      </c>
      <c r="I543" s="43" t="e">
        <f t="shared" si="30"/>
        <v>#N/A</v>
      </c>
      <c r="J543" s="73" t="e">
        <f t="shared" si="35"/>
        <v>#N/A</v>
      </c>
      <c r="K543" s="73" t="e">
        <f t="shared" si="31"/>
        <v>#N/A</v>
      </c>
      <c r="L543" s="73" t="e">
        <f t="shared" si="32"/>
        <v>#N/A</v>
      </c>
      <c r="M543" s="73" t="e">
        <f t="shared" si="36"/>
        <v>#N/A</v>
      </c>
      <c r="N543" s="77">
        <f>+IF($E543="","",IF(K543&lt;&gt;"",VLOOKUP(K543,'草地施肥標準'!A$11:P$262,16),""))</f>
      </c>
      <c r="O543" s="77">
        <f>+IF($E543="","",IF(L543&lt;&gt;"",VLOOKUP(L543,'畑作施肥標準'!A$11:AB$430,M543),""))</f>
      </c>
      <c r="P543" s="77"/>
      <c r="Q543" s="78">
        <f t="shared" si="33"/>
      </c>
      <c r="R543" s="104">
        <f t="shared" si="34"/>
      </c>
    </row>
    <row r="544" spans="2:18" ht="15">
      <c r="B544" s="113"/>
      <c r="C544" s="122"/>
      <c r="D544" s="110"/>
      <c r="E544" s="92"/>
      <c r="F544" s="94"/>
      <c r="G544" s="94"/>
      <c r="H544" s="43" t="e">
        <f>+VLOOKUP(D544,'草地施肥標準'!$G$2:$H$5,2)</f>
        <v>#N/A</v>
      </c>
      <c r="I544" s="43" t="e">
        <f t="shared" si="30"/>
        <v>#N/A</v>
      </c>
      <c r="J544" s="73" t="e">
        <f t="shared" si="35"/>
        <v>#N/A</v>
      </c>
      <c r="K544" s="73" t="e">
        <f t="shared" si="31"/>
        <v>#N/A</v>
      </c>
      <c r="L544" s="73" t="e">
        <f t="shared" si="32"/>
        <v>#N/A</v>
      </c>
      <c r="M544" s="73" t="e">
        <f t="shared" si="36"/>
        <v>#N/A</v>
      </c>
      <c r="N544" s="77">
        <f>+IF($E544="","",IF(K544&lt;&gt;"",VLOOKUP(K544,'草地施肥標準'!A$11:P$262,16),""))</f>
      </c>
      <c r="O544" s="77">
        <f>+IF($E544="","",IF(L544&lt;&gt;"",VLOOKUP(L544,'畑作施肥標準'!A$11:AB$430,M544),""))</f>
      </c>
      <c r="P544" s="77"/>
      <c r="Q544" s="78">
        <f t="shared" si="33"/>
      </c>
      <c r="R544" s="104">
        <f t="shared" si="34"/>
      </c>
    </row>
    <row r="545" spans="2:18" ht="15">
      <c r="B545" s="113"/>
      <c r="C545" s="122"/>
      <c r="D545" s="110"/>
      <c r="E545" s="92"/>
      <c r="F545" s="94"/>
      <c r="G545" s="94"/>
      <c r="H545" s="43" t="e">
        <f>+VLOOKUP(D545,'草地施肥標準'!$G$2:$H$5,2)</f>
        <v>#N/A</v>
      </c>
      <c r="I545" s="43" t="e">
        <f t="shared" si="30"/>
        <v>#N/A</v>
      </c>
      <c r="J545" s="73" t="e">
        <f t="shared" si="35"/>
        <v>#N/A</v>
      </c>
      <c r="K545" s="73" t="e">
        <f t="shared" si="31"/>
        <v>#N/A</v>
      </c>
      <c r="L545" s="73" t="e">
        <f t="shared" si="32"/>
        <v>#N/A</v>
      </c>
      <c r="M545" s="73" t="e">
        <f t="shared" si="36"/>
        <v>#N/A</v>
      </c>
      <c r="N545" s="77">
        <f>+IF($E545="","",IF(K545&lt;&gt;"",VLOOKUP(K545,'草地施肥標準'!A$11:P$262,16),""))</f>
      </c>
      <c r="O545" s="77">
        <f>+IF($E545="","",IF(L545&lt;&gt;"",VLOOKUP(L545,'畑作施肥標準'!A$11:AB$430,M545),""))</f>
      </c>
      <c r="P545" s="77"/>
      <c r="Q545" s="78">
        <f t="shared" si="33"/>
      </c>
      <c r="R545" s="104">
        <f t="shared" si="34"/>
      </c>
    </row>
    <row r="546" spans="2:18" ht="15">
      <c r="B546" s="113"/>
      <c r="C546" s="122"/>
      <c r="D546" s="110"/>
      <c r="E546" s="92"/>
      <c r="F546" s="94"/>
      <c r="G546" s="94"/>
      <c r="H546" s="43" t="e">
        <f>+VLOOKUP(D546,'草地施肥標準'!$G$2:$H$5,2)</f>
        <v>#N/A</v>
      </c>
      <c r="I546" s="43" t="e">
        <f t="shared" si="30"/>
        <v>#N/A</v>
      </c>
      <c r="J546" s="73" t="e">
        <f t="shared" si="35"/>
        <v>#N/A</v>
      </c>
      <c r="K546" s="73" t="e">
        <f t="shared" si="31"/>
        <v>#N/A</v>
      </c>
      <c r="L546" s="73" t="e">
        <f t="shared" si="32"/>
        <v>#N/A</v>
      </c>
      <c r="M546" s="73" t="e">
        <f t="shared" si="36"/>
        <v>#N/A</v>
      </c>
      <c r="N546" s="77">
        <f>+IF($E546="","",IF(K546&lt;&gt;"",VLOOKUP(K546,'草地施肥標準'!A$11:P$262,16),""))</f>
      </c>
      <c r="O546" s="77">
        <f>+IF($E546="","",IF(L546&lt;&gt;"",VLOOKUP(L546,'畑作施肥標準'!A$11:AB$430,M546),""))</f>
      </c>
      <c r="P546" s="77"/>
      <c r="Q546" s="78">
        <f t="shared" si="33"/>
      </c>
      <c r="R546" s="104">
        <f t="shared" si="34"/>
      </c>
    </row>
    <row r="547" spans="2:18" ht="15">
      <c r="B547" s="113"/>
      <c r="C547" s="122"/>
      <c r="D547" s="110"/>
      <c r="E547" s="92"/>
      <c r="F547" s="94"/>
      <c r="G547" s="94"/>
      <c r="H547" s="43" t="e">
        <f>+VLOOKUP(D547,'草地施肥標準'!$G$2:$H$5,2)</f>
        <v>#N/A</v>
      </c>
      <c r="I547" s="43" t="e">
        <f t="shared" si="30"/>
        <v>#N/A</v>
      </c>
      <c r="J547" s="73" t="e">
        <f t="shared" si="35"/>
        <v>#N/A</v>
      </c>
      <c r="K547" s="73" t="e">
        <f t="shared" si="31"/>
        <v>#N/A</v>
      </c>
      <c r="L547" s="73" t="e">
        <f t="shared" si="32"/>
        <v>#N/A</v>
      </c>
      <c r="M547" s="73" t="e">
        <f t="shared" si="36"/>
        <v>#N/A</v>
      </c>
      <c r="N547" s="77">
        <f>+IF($E547="","",IF(K547&lt;&gt;"",VLOOKUP(K547,'草地施肥標準'!A$11:P$262,16),""))</f>
      </c>
      <c r="O547" s="77">
        <f>+IF($E547="","",IF(L547&lt;&gt;"",VLOOKUP(L547,'畑作施肥標準'!A$11:AB$430,M547),""))</f>
      </c>
      <c r="P547" s="77"/>
      <c r="Q547" s="78">
        <f t="shared" si="33"/>
      </c>
      <c r="R547" s="104">
        <f t="shared" si="34"/>
      </c>
    </row>
    <row r="548" spans="2:18" ht="15">
      <c r="B548" s="113"/>
      <c r="C548" s="122"/>
      <c r="D548" s="110"/>
      <c r="E548" s="92"/>
      <c r="F548" s="94"/>
      <c r="G548" s="94"/>
      <c r="H548" s="43" t="e">
        <f>+VLOOKUP(D548,'草地施肥標準'!$G$2:$H$5,2)</f>
        <v>#N/A</v>
      </c>
      <c r="I548" s="43" t="e">
        <f t="shared" si="30"/>
        <v>#N/A</v>
      </c>
      <c r="J548" s="73" t="e">
        <f t="shared" si="35"/>
        <v>#N/A</v>
      </c>
      <c r="K548" s="73" t="e">
        <f t="shared" si="31"/>
        <v>#N/A</v>
      </c>
      <c r="L548" s="73" t="e">
        <f t="shared" si="32"/>
        <v>#N/A</v>
      </c>
      <c r="M548" s="73" t="e">
        <f t="shared" si="36"/>
        <v>#N/A</v>
      </c>
      <c r="N548" s="77">
        <f>+IF($E548="","",IF(K548&lt;&gt;"",VLOOKUP(K548,'草地施肥標準'!A$11:P$262,16),""))</f>
      </c>
      <c r="O548" s="77">
        <f>+IF($E548="","",IF(L548&lt;&gt;"",VLOOKUP(L548,'畑作施肥標準'!A$11:AB$430,M548),""))</f>
      </c>
      <c r="P548" s="77"/>
      <c r="Q548" s="78">
        <f t="shared" si="33"/>
      </c>
      <c r="R548" s="104">
        <f t="shared" si="34"/>
      </c>
    </row>
    <row r="549" spans="2:18" ht="15">
      <c r="B549" s="113"/>
      <c r="C549" s="122"/>
      <c r="D549" s="110"/>
      <c r="E549" s="92"/>
      <c r="F549" s="94"/>
      <c r="G549" s="94"/>
      <c r="H549" s="43" t="e">
        <f>+VLOOKUP(D549,'草地施肥標準'!$G$2:$H$5,2)</f>
        <v>#N/A</v>
      </c>
      <c r="I549" s="43" t="e">
        <f t="shared" si="30"/>
        <v>#N/A</v>
      </c>
      <c r="J549" s="73" t="e">
        <f t="shared" si="35"/>
        <v>#N/A</v>
      </c>
      <c r="K549" s="73" t="e">
        <f t="shared" si="31"/>
        <v>#N/A</v>
      </c>
      <c r="L549" s="73" t="e">
        <f t="shared" si="32"/>
        <v>#N/A</v>
      </c>
      <c r="M549" s="73" t="e">
        <f t="shared" si="36"/>
        <v>#N/A</v>
      </c>
      <c r="N549" s="77">
        <f>+IF($E549="","",IF(K549&lt;&gt;"",VLOOKUP(K549,'草地施肥標準'!A$11:P$262,16),""))</f>
      </c>
      <c r="O549" s="77">
        <f>+IF($E549="","",IF(L549&lt;&gt;"",VLOOKUP(L549,'畑作施肥標準'!A$11:AB$430,M549),""))</f>
      </c>
      <c r="P549" s="77"/>
      <c r="Q549" s="78">
        <f t="shared" si="33"/>
      </c>
      <c r="R549" s="104">
        <f t="shared" si="34"/>
      </c>
    </row>
    <row r="550" spans="2:18" ht="15">
      <c r="B550" s="113"/>
      <c r="C550" s="122"/>
      <c r="D550" s="110"/>
      <c r="E550" s="92"/>
      <c r="F550" s="94"/>
      <c r="G550" s="94"/>
      <c r="H550" s="43" t="e">
        <f>+VLOOKUP(D550,'草地施肥標準'!$G$2:$H$5,2)</f>
        <v>#N/A</v>
      </c>
      <c r="I550" s="43" t="e">
        <f t="shared" si="30"/>
        <v>#N/A</v>
      </c>
      <c r="J550" s="73" t="e">
        <f t="shared" si="35"/>
        <v>#N/A</v>
      </c>
      <c r="K550" s="73" t="e">
        <f t="shared" si="31"/>
        <v>#N/A</v>
      </c>
      <c r="L550" s="73" t="e">
        <f t="shared" si="32"/>
        <v>#N/A</v>
      </c>
      <c r="M550" s="73" t="e">
        <f t="shared" si="36"/>
        <v>#N/A</v>
      </c>
      <c r="N550" s="77">
        <f>+IF($E550="","",IF(K550&lt;&gt;"",VLOOKUP(K550,'草地施肥標準'!A$11:P$262,16),""))</f>
      </c>
      <c r="O550" s="77">
        <f>+IF($E550="","",IF(L550&lt;&gt;"",VLOOKUP(L550,'畑作施肥標準'!A$11:AB$430,M550),""))</f>
      </c>
      <c r="P550" s="77"/>
      <c r="Q550" s="78">
        <f t="shared" si="33"/>
      </c>
      <c r="R550" s="104">
        <f t="shared" si="34"/>
      </c>
    </row>
    <row r="551" spans="2:18" ht="15">
      <c r="B551" s="113"/>
      <c r="C551" s="122"/>
      <c r="D551" s="110"/>
      <c r="E551" s="92"/>
      <c r="F551" s="94"/>
      <c r="G551" s="94"/>
      <c r="H551" s="43" t="e">
        <f>+VLOOKUP(D551,'草地施肥標準'!$G$2:$H$5,2)</f>
        <v>#N/A</v>
      </c>
      <c r="I551" s="43" t="e">
        <f aca="true" t="shared" si="37" ref="I551:I614">+VLOOKUP(E551,$E$13:$F$21,2)</f>
        <v>#N/A</v>
      </c>
      <c r="J551" s="73" t="e">
        <f t="shared" si="35"/>
        <v>#N/A</v>
      </c>
      <c r="K551" s="73" t="e">
        <f aca="true" t="shared" si="38" ref="K551:K614">+IF(VALUE(I551)&lt;5,I551&amp;$H$225&amp;H551&amp;J551,"")</f>
        <v>#N/A</v>
      </c>
      <c r="L551" s="73" t="e">
        <f aca="true" t="shared" si="39" ref="L551:L614">+IF(VALUE(I551)&gt;=5,I551&amp;H551&amp;$H$227,"")</f>
        <v>#N/A</v>
      </c>
      <c r="M551" s="73" t="e">
        <f t="shared" si="36"/>
        <v>#N/A</v>
      </c>
      <c r="N551" s="77">
        <f>+IF($E551="","",IF(K551&lt;&gt;"",VLOOKUP(K551,'草地施肥標準'!A$11:P$262,16),""))</f>
      </c>
      <c r="O551" s="77">
        <f>+IF($E551="","",IF(L551&lt;&gt;"",VLOOKUP(L551,'畑作施肥標準'!A$11:AB$430,M551),""))</f>
      </c>
      <c r="P551" s="77"/>
      <c r="Q551" s="78">
        <f aca="true" t="shared" si="40" ref="Q551:Q614">+IF($E551="","",IF(N551="",+$C551/O551,+$C551/N551))</f>
      </c>
      <c r="R551" s="104">
        <f aca="true" t="shared" si="41" ref="R551:R614">+IF(AND(E551&lt;&gt;"",F551="",G551="")=TRUE,+$R$7,IF(OR(N551="-",O551="-")=TRUE,+$R$8,""))</f>
      </c>
    </row>
    <row r="552" spans="2:18" ht="15">
      <c r="B552" s="113"/>
      <c r="C552" s="122"/>
      <c r="D552" s="110"/>
      <c r="E552" s="92"/>
      <c r="F552" s="94"/>
      <c r="G552" s="94"/>
      <c r="H552" s="43" t="e">
        <f>+VLOOKUP(D552,'草地施肥標準'!$G$2:$H$5,2)</f>
        <v>#N/A</v>
      </c>
      <c r="I552" s="43" t="e">
        <f t="shared" si="37"/>
        <v>#N/A</v>
      </c>
      <c r="J552" s="73" t="e">
        <f t="shared" si="35"/>
        <v>#N/A</v>
      </c>
      <c r="K552" s="73" t="e">
        <f t="shared" si="38"/>
        <v>#N/A</v>
      </c>
      <c r="L552" s="73" t="e">
        <f t="shared" si="39"/>
        <v>#N/A</v>
      </c>
      <c r="M552" s="73" t="e">
        <f t="shared" si="36"/>
        <v>#N/A</v>
      </c>
      <c r="N552" s="77">
        <f>+IF($E552="","",IF(K552&lt;&gt;"",VLOOKUP(K552,'草地施肥標準'!A$11:P$262,16),""))</f>
      </c>
      <c r="O552" s="77">
        <f>+IF($E552="","",IF(L552&lt;&gt;"",VLOOKUP(L552,'畑作施肥標準'!A$11:AB$430,M552),""))</f>
      </c>
      <c r="P552" s="77"/>
      <c r="Q552" s="78">
        <f t="shared" si="40"/>
      </c>
      <c r="R552" s="104">
        <f t="shared" si="41"/>
      </c>
    </row>
    <row r="553" spans="2:18" ht="15">
      <c r="B553" s="113"/>
      <c r="C553" s="122"/>
      <c r="D553" s="110"/>
      <c r="E553" s="92"/>
      <c r="F553" s="94"/>
      <c r="G553" s="94"/>
      <c r="H553" s="43" t="e">
        <f>+VLOOKUP(D553,'草地施肥標準'!$G$2:$H$5,2)</f>
        <v>#N/A</v>
      </c>
      <c r="I553" s="43" t="e">
        <f t="shared" si="37"/>
        <v>#N/A</v>
      </c>
      <c r="J553" s="73" t="e">
        <f t="shared" si="35"/>
        <v>#N/A</v>
      </c>
      <c r="K553" s="73" t="e">
        <f t="shared" si="38"/>
        <v>#N/A</v>
      </c>
      <c r="L553" s="73" t="e">
        <f t="shared" si="39"/>
        <v>#N/A</v>
      </c>
      <c r="M553" s="73" t="e">
        <f t="shared" si="36"/>
        <v>#N/A</v>
      </c>
      <c r="N553" s="77">
        <f>+IF($E553="","",IF(K553&lt;&gt;"",VLOOKUP(K553,'草地施肥標準'!A$11:P$262,16),""))</f>
      </c>
      <c r="O553" s="77">
        <f>+IF($E553="","",IF(L553&lt;&gt;"",VLOOKUP(L553,'畑作施肥標準'!A$11:AB$430,M553),""))</f>
      </c>
      <c r="P553" s="77"/>
      <c r="Q553" s="78">
        <f t="shared" si="40"/>
      </c>
      <c r="R553" s="104">
        <f t="shared" si="41"/>
      </c>
    </row>
    <row r="554" spans="2:18" ht="15">
      <c r="B554" s="113"/>
      <c r="C554" s="122"/>
      <c r="D554" s="110"/>
      <c r="E554" s="92"/>
      <c r="F554" s="94"/>
      <c r="G554" s="94"/>
      <c r="H554" s="43" t="e">
        <f>+VLOOKUP(D554,'草地施肥標準'!$G$2:$H$5,2)</f>
        <v>#N/A</v>
      </c>
      <c r="I554" s="43" t="e">
        <f t="shared" si="37"/>
        <v>#N/A</v>
      </c>
      <c r="J554" s="73" t="e">
        <f t="shared" si="35"/>
        <v>#N/A</v>
      </c>
      <c r="K554" s="73" t="e">
        <f t="shared" si="38"/>
        <v>#N/A</v>
      </c>
      <c r="L554" s="73" t="e">
        <f t="shared" si="39"/>
        <v>#N/A</v>
      </c>
      <c r="M554" s="73" t="e">
        <f t="shared" si="36"/>
        <v>#N/A</v>
      </c>
      <c r="N554" s="77">
        <f>+IF($E554="","",IF(K554&lt;&gt;"",VLOOKUP(K554,'草地施肥標準'!A$11:P$262,16),""))</f>
      </c>
      <c r="O554" s="77">
        <f>+IF($E554="","",IF(L554&lt;&gt;"",VLOOKUP(L554,'畑作施肥標準'!A$11:AB$430,M554),""))</f>
      </c>
      <c r="P554" s="77"/>
      <c r="Q554" s="78">
        <f t="shared" si="40"/>
      </c>
      <c r="R554" s="104">
        <f t="shared" si="41"/>
      </c>
    </row>
    <row r="555" spans="2:18" ht="15">
      <c r="B555" s="113"/>
      <c r="C555" s="122"/>
      <c r="D555" s="110"/>
      <c r="E555" s="92"/>
      <c r="F555" s="94"/>
      <c r="G555" s="94"/>
      <c r="H555" s="43" t="e">
        <f>+VLOOKUP(D555,'草地施肥標準'!$G$2:$H$5,2)</f>
        <v>#N/A</v>
      </c>
      <c r="I555" s="43" t="e">
        <f t="shared" si="37"/>
        <v>#N/A</v>
      </c>
      <c r="J555" s="73" t="e">
        <f t="shared" si="35"/>
        <v>#N/A</v>
      </c>
      <c r="K555" s="73" t="e">
        <f t="shared" si="38"/>
        <v>#N/A</v>
      </c>
      <c r="L555" s="73" t="e">
        <f t="shared" si="39"/>
        <v>#N/A</v>
      </c>
      <c r="M555" s="73" t="e">
        <f t="shared" si="36"/>
        <v>#N/A</v>
      </c>
      <c r="N555" s="77">
        <f>+IF($E555="","",IF(K555&lt;&gt;"",VLOOKUP(K555,'草地施肥標準'!A$11:P$262,16),""))</f>
      </c>
      <c r="O555" s="77">
        <f>+IF($E555="","",IF(L555&lt;&gt;"",VLOOKUP(L555,'畑作施肥標準'!A$11:AB$430,M555),""))</f>
      </c>
      <c r="P555" s="77"/>
      <c r="Q555" s="78">
        <f t="shared" si="40"/>
      </c>
      <c r="R555" s="104">
        <f t="shared" si="41"/>
      </c>
    </row>
    <row r="556" spans="2:18" ht="15">
      <c r="B556" s="113"/>
      <c r="C556" s="122"/>
      <c r="D556" s="110"/>
      <c r="E556" s="92"/>
      <c r="F556" s="94"/>
      <c r="G556" s="94"/>
      <c r="H556" s="43" t="e">
        <f>+VLOOKUP(D556,'草地施肥標準'!$G$2:$H$5,2)</f>
        <v>#N/A</v>
      </c>
      <c r="I556" s="43" t="e">
        <f t="shared" si="37"/>
        <v>#N/A</v>
      </c>
      <c r="J556" s="73" t="e">
        <f t="shared" si="35"/>
        <v>#N/A</v>
      </c>
      <c r="K556" s="73" t="e">
        <f t="shared" si="38"/>
        <v>#N/A</v>
      </c>
      <c r="L556" s="73" t="e">
        <f t="shared" si="39"/>
        <v>#N/A</v>
      </c>
      <c r="M556" s="73" t="e">
        <f t="shared" si="36"/>
        <v>#N/A</v>
      </c>
      <c r="N556" s="77">
        <f>+IF($E556="","",IF(K556&lt;&gt;"",VLOOKUP(K556,'草地施肥標準'!A$11:P$262,16),""))</f>
      </c>
      <c r="O556" s="77">
        <f>+IF($E556="","",IF(L556&lt;&gt;"",VLOOKUP(L556,'畑作施肥標準'!A$11:AB$430,M556),""))</f>
      </c>
      <c r="P556" s="77"/>
      <c r="Q556" s="78">
        <f t="shared" si="40"/>
      </c>
      <c r="R556" s="104">
        <f t="shared" si="41"/>
      </c>
    </row>
    <row r="557" spans="2:18" ht="15">
      <c r="B557" s="113"/>
      <c r="C557" s="122"/>
      <c r="D557" s="110"/>
      <c r="E557" s="92"/>
      <c r="F557" s="94"/>
      <c r="G557" s="94"/>
      <c r="H557" s="43" t="e">
        <f>+VLOOKUP(D557,'草地施肥標準'!$G$2:$H$5,2)</f>
        <v>#N/A</v>
      </c>
      <c r="I557" s="43" t="e">
        <f t="shared" si="37"/>
        <v>#N/A</v>
      </c>
      <c r="J557" s="73" t="e">
        <f t="shared" si="35"/>
        <v>#N/A</v>
      </c>
      <c r="K557" s="73" t="e">
        <f t="shared" si="38"/>
        <v>#N/A</v>
      </c>
      <c r="L557" s="73" t="e">
        <f t="shared" si="39"/>
        <v>#N/A</v>
      </c>
      <c r="M557" s="73" t="e">
        <f t="shared" si="36"/>
        <v>#N/A</v>
      </c>
      <c r="N557" s="77">
        <f>+IF($E557="","",IF(K557&lt;&gt;"",VLOOKUP(K557,'草地施肥標準'!A$11:P$262,16),""))</f>
      </c>
      <c r="O557" s="77">
        <f>+IF($E557="","",IF(L557&lt;&gt;"",VLOOKUP(L557,'畑作施肥標準'!A$11:AB$430,M557),""))</f>
      </c>
      <c r="P557" s="77"/>
      <c r="Q557" s="78">
        <f t="shared" si="40"/>
      </c>
      <c r="R557" s="104">
        <f t="shared" si="41"/>
      </c>
    </row>
    <row r="558" spans="2:18" ht="15">
      <c r="B558" s="113"/>
      <c r="C558" s="122"/>
      <c r="D558" s="110"/>
      <c r="E558" s="92"/>
      <c r="F558" s="94"/>
      <c r="G558" s="94"/>
      <c r="H558" s="43" t="e">
        <f>+VLOOKUP(D558,'草地施肥標準'!$G$2:$H$5,2)</f>
        <v>#N/A</v>
      </c>
      <c r="I558" s="43" t="e">
        <f t="shared" si="37"/>
        <v>#N/A</v>
      </c>
      <c r="J558" s="73" t="e">
        <f aca="true" t="shared" si="42" ref="J558:J621">+IF(VALUE(I558)&lt;5,VLOOKUP(F558,$G$13:$H$17,2),"")</f>
        <v>#N/A</v>
      </c>
      <c r="K558" s="73" t="e">
        <f t="shared" si="38"/>
        <v>#N/A</v>
      </c>
      <c r="L558" s="73" t="e">
        <f t="shared" si="39"/>
        <v>#N/A</v>
      </c>
      <c r="M558" s="73" t="e">
        <f t="shared" si="36"/>
        <v>#N/A</v>
      </c>
      <c r="N558" s="77">
        <f>+IF($E558="","",IF(K558&lt;&gt;"",VLOOKUP(K558,'草地施肥標準'!A$11:P$262,16),""))</f>
      </c>
      <c r="O558" s="77">
        <f>+IF($E558="","",IF(L558&lt;&gt;"",VLOOKUP(L558,'畑作施肥標準'!A$11:AB$430,M558),""))</f>
      </c>
      <c r="P558" s="77"/>
      <c r="Q558" s="78">
        <f t="shared" si="40"/>
      </c>
      <c r="R558" s="104">
        <f t="shared" si="41"/>
      </c>
    </row>
    <row r="559" spans="2:18" ht="15">
      <c r="B559" s="113"/>
      <c r="C559" s="122"/>
      <c r="D559" s="110"/>
      <c r="E559" s="92"/>
      <c r="F559" s="94"/>
      <c r="G559" s="94"/>
      <c r="H559" s="43" t="e">
        <f>+VLOOKUP(D559,'草地施肥標準'!$G$2:$H$5,2)</f>
        <v>#N/A</v>
      </c>
      <c r="I559" s="43" t="e">
        <f t="shared" si="37"/>
        <v>#N/A</v>
      </c>
      <c r="J559" s="73" t="e">
        <f t="shared" si="42"/>
        <v>#N/A</v>
      </c>
      <c r="K559" s="73" t="e">
        <f t="shared" si="38"/>
        <v>#N/A</v>
      </c>
      <c r="L559" s="73" t="e">
        <f t="shared" si="39"/>
        <v>#N/A</v>
      </c>
      <c r="M559" s="73" t="e">
        <f t="shared" si="36"/>
        <v>#N/A</v>
      </c>
      <c r="N559" s="77">
        <f>+IF($E559="","",IF(K559&lt;&gt;"",VLOOKUP(K559,'草地施肥標準'!A$11:P$262,16),""))</f>
      </c>
      <c r="O559" s="77">
        <f>+IF($E559="","",IF(L559&lt;&gt;"",VLOOKUP(L559,'畑作施肥標準'!A$11:AB$430,M559),""))</f>
      </c>
      <c r="P559" s="77"/>
      <c r="Q559" s="78">
        <f t="shared" si="40"/>
      </c>
      <c r="R559" s="104">
        <f t="shared" si="41"/>
      </c>
    </row>
    <row r="560" spans="2:18" ht="15">
      <c r="B560" s="113"/>
      <c r="C560" s="122"/>
      <c r="D560" s="110"/>
      <c r="E560" s="92"/>
      <c r="F560" s="94"/>
      <c r="G560" s="94"/>
      <c r="H560" s="43" t="e">
        <f>+VLOOKUP(D560,'草地施肥標準'!$G$2:$H$5,2)</f>
        <v>#N/A</v>
      </c>
      <c r="I560" s="43" t="e">
        <f t="shared" si="37"/>
        <v>#N/A</v>
      </c>
      <c r="J560" s="73" t="e">
        <f t="shared" si="42"/>
        <v>#N/A</v>
      </c>
      <c r="K560" s="73" t="e">
        <f t="shared" si="38"/>
        <v>#N/A</v>
      </c>
      <c r="L560" s="73" t="e">
        <f t="shared" si="39"/>
        <v>#N/A</v>
      </c>
      <c r="M560" s="73" t="e">
        <f aca="true" t="shared" si="43" ref="M560:M623">+IF(L560&lt;&gt;"",+VLOOKUP(G560,$K$1:$L$4,2),"")</f>
        <v>#N/A</v>
      </c>
      <c r="N560" s="77">
        <f>+IF($E560="","",IF(K560&lt;&gt;"",VLOOKUP(K560,'草地施肥標準'!A$11:P$262,16),""))</f>
      </c>
      <c r="O560" s="77">
        <f>+IF($E560="","",IF(L560&lt;&gt;"",VLOOKUP(L560,'畑作施肥標準'!A$11:AB$430,M560),""))</f>
      </c>
      <c r="P560" s="77"/>
      <c r="Q560" s="78">
        <f t="shared" si="40"/>
      </c>
      <c r="R560" s="104">
        <f t="shared" si="41"/>
      </c>
    </row>
    <row r="561" spans="2:18" ht="15">
      <c r="B561" s="113"/>
      <c r="C561" s="122"/>
      <c r="D561" s="110"/>
      <c r="E561" s="92"/>
      <c r="F561" s="94"/>
      <c r="G561" s="94"/>
      <c r="H561" s="43" t="e">
        <f>+VLOOKUP(D561,'草地施肥標準'!$G$2:$H$5,2)</f>
        <v>#N/A</v>
      </c>
      <c r="I561" s="43" t="e">
        <f t="shared" si="37"/>
        <v>#N/A</v>
      </c>
      <c r="J561" s="73" t="e">
        <f t="shared" si="42"/>
        <v>#N/A</v>
      </c>
      <c r="K561" s="73" t="e">
        <f t="shared" si="38"/>
        <v>#N/A</v>
      </c>
      <c r="L561" s="73" t="e">
        <f t="shared" si="39"/>
        <v>#N/A</v>
      </c>
      <c r="M561" s="73" t="e">
        <f t="shared" si="43"/>
        <v>#N/A</v>
      </c>
      <c r="N561" s="77">
        <f>+IF($E561="","",IF(K561&lt;&gt;"",VLOOKUP(K561,'草地施肥標準'!A$11:P$262,16),""))</f>
      </c>
      <c r="O561" s="77">
        <f>+IF($E561="","",IF(L561&lt;&gt;"",VLOOKUP(L561,'畑作施肥標準'!A$11:AB$430,M561),""))</f>
      </c>
      <c r="P561" s="77"/>
      <c r="Q561" s="78">
        <f t="shared" si="40"/>
      </c>
      <c r="R561" s="104">
        <f t="shared" si="41"/>
      </c>
    </row>
    <row r="562" spans="2:18" ht="15">
      <c r="B562" s="113"/>
      <c r="C562" s="122"/>
      <c r="D562" s="110"/>
      <c r="E562" s="92"/>
      <c r="F562" s="94"/>
      <c r="G562" s="94"/>
      <c r="H562" s="43" t="e">
        <f>+VLOOKUP(D562,'草地施肥標準'!$G$2:$H$5,2)</f>
        <v>#N/A</v>
      </c>
      <c r="I562" s="43" t="e">
        <f t="shared" si="37"/>
        <v>#N/A</v>
      </c>
      <c r="J562" s="73" t="e">
        <f t="shared" si="42"/>
        <v>#N/A</v>
      </c>
      <c r="K562" s="73" t="e">
        <f t="shared" si="38"/>
        <v>#N/A</v>
      </c>
      <c r="L562" s="73" t="e">
        <f t="shared" si="39"/>
        <v>#N/A</v>
      </c>
      <c r="M562" s="73" t="e">
        <f t="shared" si="43"/>
        <v>#N/A</v>
      </c>
      <c r="N562" s="77">
        <f>+IF($E562="","",IF(K562&lt;&gt;"",VLOOKUP(K562,'草地施肥標準'!A$11:P$262,16),""))</f>
      </c>
      <c r="O562" s="77">
        <f>+IF($E562="","",IF(L562&lt;&gt;"",VLOOKUP(L562,'畑作施肥標準'!A$11:AB$430,M562),""))</f>
      </c>
      <c r="P562" s="77"/>
      <c r="Q562" s="78">
        <f t="shared" si="40"/>
      </c>
      <c r="R562" s="104">
        <f t="shared" si="41"/>
      </c>
    </row>
    <row r="563" spans="2:18" ht="15">
      <c r="B563" s="113"/>
      <c r="C563" s="122"/>
      <c r="D563" s="110"/>
      <c r="E563" s="92"/>
      <c r="F563" s="94"/>
      <c r="G563" s="94"/>
      <c r="H563" s="43" t="e">
        <f>+VLOOKUP(D563,'草地施肥標準'!$G$2:$H$5,2)</f>
        <v>#N/A</v>
      </c>
      <c r="I563" s="43" t="e">
        <f t="shared" si="37"/>
        <v>#N/A</v>
      </c>
      <c r="J563" s="73" t="e">
        <f t="shared" si="42"/>
        <v>#N/A</v>
      </c>
      <c r="K563" s="73" t="e">
        <f t="shared" si="38"/>
        <v>#N/A</v>
      </c>
      <c r="L563" s="73" t="e">
        <f t="shared" si="39"/>
        <v>#N/A</v>
      </c>
      <c r="M563" s="73" t="e">
        <f t="shared" si="43"/>
        <v>#N/A</v>
      </c>
      <c r="N563" s="77">
        <f>+IF($E563="","",IF(K563&lt;&gt;"",VLOOKUP(K563,'草地施肥標準'!A$11:P$262,16),""))</f>
      </c>
      <c r="O563" s="77">
        <f>+IF($E563="","",IF(L563&lt;&gt;"",VLOOKUP(L563,'畑作施肥標準'!A$11:AB$430,M563),""))</f>
      </c>
      <c r="P563" s="77"/>
      <c r="Q563" s="78">
        <f t="shared" si="40"/>
      </c>
      <c r="R563" s="104">
        <f t="shared" si="41"/>
      </c>
    </row>
    <row r="564" spans="2:18" ht="15">
      <c r="B564" s="113"/>
      <c r="C564" s="122"/>
      <c r="D564" s="110"/>
      <c r="E564" s="92"/>
      <c r="F564" s="94"/>
      <c r="G564" s="94"/>
      <c r="H564" s="43" t="e">
        <f>+VLOOKUP(D564,'草地施肥標準'!$G$2:$H$5,2)</f>
        <v>#N/A</v>
      </c>
      <c r="I564" s="43" t="e">
        <f t="shared" si="37"/>
        <v>#N/A</v>
      </c>
      <c r="J564" s="73" t="e">
        <f t="shared" si="42"/>
        <v>#N/A</v>
      </c>
      <c r="K564" s="73" t="e">
        <f t="shared" si="38"/>
        <v>#N/A</v>
      </c>
      <c r="L564" s="73" t="e">
        <f t="shared" si="39"/>
        <v>#N/A</v>
      </c>
      <c r="M564" s="73" t="e">
        <f t="shared" si="43"/>
        <v>#N/A</v>
      </c>
      <c r="N564" s="77">
        <f>+IF($E564="","",IF(K564&lt;&gt;"",VLOOKUP(K564,'草地施肥標準'!A$11:P$262,16),""))</f>
      </c>
      <c r="O564" s="77">
        <f>+IF($E564="","",IF(L564&lt;&gt;"",VLOOKUP(L564,'畑作施肥標準'!A$11:AB$430,M564),""))</f>
      </c>
      <c r="P564" s="77"/>
      <c r="Q564" s="78">
        <f t="shared" si="40"/>
      </c>
      <c r="R564" s="104">
        <f t="shared" si="41"/>
      </c>
    </row>
    <row r="565" spans="2:18" ht="15">
      <c r="B565" s="113"/>
      <c r="C565" s="122"/>
      <c r="D565" s="110"/>
      <c r="E565" s="92"/>
      <c r="F565" s="94"/>
      <c r="G565" s="94"/>
      <c r="H565" s="43" t="e">
        <f>+VLOOKUP(D565,'草地施肥標準'!$G$2:$H$5,2)</f>
        <v>#N/A</v>
      </c>
      <c r="I565" s="43" t="e">
        <f t="shared" si="37"/>
        <v>#N/A</v>
      </c>
      <c r="J565" s="73" t="e">
        <f t="shared" si="42"/>
        <v>#N/A</v>
      </c>
      <c r="K565" s="73" t="e">
        <f t="shared" si="38"/>
        <v>#N/A</v>
      </c>
      <c r="L565" s="73" t="e">
        <f t="shared" si="39"/>
        <v>#N/A</v>
      </c>
      <c r="M565" s="73" t="e">
        <f t="shared" si="43"/>
        <v>#N/A</v>
      </c>
      <c r="N565" s="77">
        <f>+IF($E565="","",IF(K565&lt;&gt;"",VLOOKUP(K565,'草地施肥標準'!A$11:P$262,16),""))</f>
      </c>
      <c r="O565" s="77">
        <f>+IF($E565="","",IF(L565&lt;&gt;"",VLOOKUP(L565,'畑作施肥標準'!A$11:AB$430,M565),""))</f>
      </c>
      <c r="P565" s="77"/>
      <c r="Q565" s="78">
        <f t="shared" si="40"/>
      </c>
      <c r="R565" s="104">
        <f t="shared" si="41"/>
      </c>
    </row>
    <row r="566" spans="2:18" ht="15">
      <c r="B566" s="113"/>
      <c r="C566" s="122"/>
      <c r="D566" s="110"/>
      <c r="E566" s="92"/>
      <c r="F566" s="94"/>
      <c r="G566" s="94"/>
      <c r="H566" s="43" t="e">
        <f>+VLOOKUP(D566,'草地施肥標準'!$G$2:$H$5,2)</f>
        <v>#N/A</v>
      </c>
      <c r="I566" s="43" t="e">
        <f t="shared" si="37"/>
        <v>#N/A</v>
      </c>
      <c r="J566" s="73" t="e">
        <f t="shared" si="42"/>
        <v>#N/A</v>
      </c>
      <c r="K566" s="73" t="e">
        <f t="shared" si="38"/>
        <v>#N/A</v>
      </c>
      <c r="L566" s="73" t="e">
        <f t="shared" si="39"/>
        <v>#N/A</v>
      </c>
      <c r="M566" s="73" t="e">
        <f t="shared" si="43"/>
        <v>#N/A</v>
      </c>
      <c r="N566" s="77">
        <f>+IF($E566="","",IF(K566&lt;&gt;"",VLOOKUP(K566,'草地施肥標準'!A$11:P$262,16),""))</f>
      </c>
      <c r="O566" s="77">
        <f>+IF($E566="","",IF(L566&lt;&gt;"",VLOOKUP(L566,'畑作施肥標準'!A$11:AB$430,M566),""))</f>
      </c>
      <c r="P566" s="77"/>
      <c r="Q566" s="78">
        <f t="shared" si="40"/>
      </c>
      <c r="R566" s="104">
        <f t="shared" si="41"/>
      </c>
    </row>
    <row r="567" spans="2:18" ht="15">
      <c r="B567" s="113"/>
      <c r="C567" s="122"/>
      <c r="D567" s="110"/>
      <c r="E567" s="92"/>
      <c r="F567" s="94"/>
      <c r="G567" s="94"/>
      <c r="H567" s="43" t="e">
        <f>+VLOOKUP(D567,'草地施肥標準'!$G$2:$H$5,2)</f>
        <v>#N/A</v>
      </c>
      <c r="I567" s="43" t="e">
        <f t="shared" si="37"/>
        <v>#N/A</v>
      </c>
      <c r="J567" s="73" t="e">
        <f t="shared" si="42"/>
        <v>#N/A</v>
      </c>
      <c r="K567" s="73" t="e">
        <f t="shared" si="38"/>
        <v>#N/A</v>
      </c>
      <c r="L567" s="73" t="e">
        <f t="shared" si="39"/>
        <v>#N/A</v>
      </c>
      <c r="M567" s="73" t="e">
        <f t="shared" si="43"/>
        <v>#N/A</v>
      </c>
      <c r="N567" s="77">
        <f>+IF($E567="","",IF(K567&lt;&gt;"",VLOOKUP(K567,'草地施肥標準'!A$11:P$262,16),""))</f>
      </c>
      <c r="O567" s="77">
        <f>+IF($E567="","",IF(L567&lt;&gt;"",VLOOKUP(L567,'畑作施肥標準'!A$11:AB$430,M567),""))</f>
      </c>
      <c r="P567" s="77"/>
      <c r="Q567" s="78">
        <f t="shared" si="40"/>
      </c>
      <c r="R567" s="104">
        <f t="shared" si="41"/>
      </c>
    </row>
    <row r="568" spans="2:18" ht="15">
      <c r="B568" s="113"/>
      <c r="C568" s="122"/>
      <c r="D568" s="110"/>
      <c r="E568" s="92"/>
      <c r="F568" s="94"/>
      <c r="G568" s="94"/>
      <c r="H568" s="43" t="e">
        <f>+VLOOKUP(D568,'草地施肥標準'!$G$2:$H$5,2)</f>
        <v>#N/A</v>
      </c>
      <c r="I568" s="43" t="e">
        <f t="shared" si="37"/>
        <v>#N/A</v>
      </c>
      <c r="J568" s="73" t="e">
        <f t="shared" si="42"/>
        <v>#N/A</v>
      </c>
      <c r="K568" s="73" t="e">
        <f t="shared" si="38"/>
        <v>#N/A</v>
      </c>
      <c r="L568" s="73" t="e">
        <f t="shared" si="39"/>
        <v>#N/A</v>
      </c>
      <c r="M568" s="73" t="e">
        <f t="shared" si="43"/>
        <v>#N/A</v>
      </c>
      <c r="N568" s="77">
        <f>+IF($E568="","",IF(K568&lt;&gt;"",VLOOKUP(K568,'草地施肥標準'!A$11:P$262,16),""))</f>
      </c>
      <c r="O568" s="77">
        <f>+IF($E568="","",IF(L568&lt;&gt;"",VLOOKUP(L568,'畑作施肥標準'!A$11:AB$430,M568),""))</f>
      </c>
      <c r="P568" s="77"/>
      <c r="Q568" s="78">
        <f t="shared" si="40"/>
      </c>
      <c r="R568" s="104">
        <f t="shared" si="41"/>
      </c>
    </row>
    <row r="569" spans="2:18" ht="15">
      <c r="B569" s="113"/>
      <c r="C569" s="122"/>
      <c r="D569" s="110"/>
      <c r="E569" s="92"/>
      <c r="F569" s="94"/>
      <c r="G569" s="94"/>
      <c r="H569" s="43" t="e">
        <f>+VLOOKUP(D569,'草地施肥標準'!$G$2:$H$5,2)</f>
        <v>#N/A</v>
      </c>
      <c r="I569" s="43" t="e">
        <f t="shared" si="37"/>
        <v>#N/A</v>
      </c>
      <c r="J569" s="73" t="e">
        <f t="shared" si="42"/>
        <v>#N/A</v>
      </c>
      <c r="K569" s="73" t="e">
        <f t="shared" si="38"/>
        <v>#N/A</v>
      </c>
      <c r="L569" s="73" t="e">
        <f t="shared" si="39"/>
        <v>#N/A</v>
      </c>
      <c r="M569" s="73" t="e">
        <f t="shared" si="43"/>
        <v>#N/A</v>
      </c>
      <c r="N569" s="77">
        <f>+IF($E569="","",IF(K569&lt;&gt;"",VLOOKUP(K569,'草地施肥標準'!A$11:P$262,16),""))</f>
      </c>
      <c r="O569" s="77">
        <f>+IF($E569="","",IF(L569&lt;&gt;"",VLOOKUP(L569,'畑作施肥標準'!A$11:AB$430,M569),""))</f>
      </c>
      <c r="P569" s="77"/>
      <c r="Q569" s="78">
        <f t="shared" si="40"/>
      </c>
      <c r="R569" s="104">
        <f t="shared" si="41"/>
      </c>
    </row>
    <row r="570" spans="2:18" ht="15">
      <c r="B570" s="113"/>
      <c r="C570" s="122"/>
      <c r="D570" s="110"/>
      <c r="E570" s="92"/>
      <c r="F570" s="94"/>
      <c r="G570" s="94"/>
      <c r="H570" s="43" t="e">
        <f>+VLOOKUP(D570,'草地施肥標準'!$G$2:$H$5,2)</f>
        <v>#N/A</v>
      </c>
      <c r="I570" s="43" t="e">
        <f t="shared" si="37"/>
        <v>#N/A</v>
      </c>
      <c r="J570" s="73" t="e">
        <f t="shared" si="42"/>
        <v>#N/A</v>
      </c>
      <c r="K570" s="73" t="e">
        <f t="shared" si="38"/>
        <v>#N/A</v>
      </c>
      <c r="L570" s="73" t="e">
        <f t="shared" si="39"/>
        <v>#N/A</v>
      </c>
      <c r="M570" s="73" t="e">
        <f t="shared" si="43"/>
        <v>#N/A</v>
      </c>
      <c r="N570" s="77">
        <f>+IF($E570="","",IF(K570&lt;&gt;"",VLOOKUP(K570,'草地施肥標準'!A$11:P$262,16),""))</f>
      </c>
      <c r="O570" s="77">
        <f>+IF($E570="","",IF(L570&lt;&gt;"",VLOOKUP(L570,'畑作施肥標準'!A$11:AB$430,M570),""))</f>
      </c>
      <c r="P570" s="77"/>
      <c r="Q570" s="78">
        <f t="shared" si="40"/>
      </c>
      <c r="R570" s="104">
        <f t="shared" si="41"/>
      </c>
    </row>
    <row r="571" spans="2:18" ht="15">
      <c r="B571" s="113"/>
      <c r="C571" s="122"/>
      <c r="D571" s="110"/>
      <c r="E571" s="92"/>
      <c r="F571" s="94"/>
      <c r="G571" s="94"/>
      <c r="H571" s="43" t="e">
        <f>+VLOOKUP(D571,'草地施肥標準'!$G$2:$H$5,2)</f>
        <v>#N/A</v>
      </c>
      <c r="I571" s="43" t="e">
        <f t="shared" si="37"/>
        <v>#N/A</v>
      </c>
      <c r="J571" s="73" t="e">
        <f t="shared" si="42"/>
        <v>#N/A</v>
      </c>
      <c r="K571" s="73" t="e">
        <f t="shared" si="38"/>
        <v>#N/A</v>
      </c>
      <c r="L571" s="73" t="e">
        <f t="shared" si="39"/>
        <v>#N/A</v>
      </c>
      <c r="M571" s="73" t="e">
        <f t="shared" si="43"/>
        <v>#N/A</v>
      </c>
      <c r="N571" s="77">
        <f>+IF($E571="","",IF(K571&lt;&gt;"",VLOOKUP(K571,'草地施肥標準'!A$11:P$262,16),""))</f>
      </c>
      <c r="O571" s="77">
        <f>+IF($E571="","",IF(L571&lt;&gt;"",VLOOKUP(L571,'畑作施肥標準'!A$11:AB$430,M571),""))</f>
      </c>
      <c r="P571" s="77"/>
      <c r="Q571" s="78">
        <f t="shared" si="40"/>
      </c>
      <c r="R571" s="104">
        <f t="shared" si="41"/>
      </c>
    </row>
    <row r="572" spans="2:18" ht="15">
      <c r="B572" s="113"/>
      <c r="C572" s="122"/>
      <c r="D572" s="110"/>
      <c r="E572" s="92"/>
      <c r="F572" s="94"/>
      <c r="G572" s="94"/>
      <c r="H572" s="43" t="e">
        <f>+VLOOKUP(D572,'草地施肥標準'!$G$2:$H$5,2)</f>
        <v>#N/A</v>
      </c>
      <c r="I572" s="43" t="e">
        <f t="shared" si="37"/>
        <v>#N/A</v>
      </c>
      <c r="J572" s="73" t="e">
        <f t="shared" si="42"/>
        <v>#N/A</v>
      </c>
      <c r="K572" s="73" t="e">
        <f t="shared" si="38"/>
        <v>#N/A</v>
      </c>
      <c r="L572" s="73" t="e">
        <f t="shared" si="39"/>
        <v>#N/A</v>
      </c>
      <c r="M572" s="73" t="e">
        <f t="shared" si="43"/>
        <v>#N/A</v>
      </c>
      <c r="N572" s="77">
        <f>+IF($E572="","",IF(K572&lt;&gt;"",VLOOKUP(K572,'草地施肥標準'!A$11:P$262,16),""))</f>
      </c>
      <c r="O572" s="77">
        <f>+IF($E572="","",IF(L572&lt;&gt;"",VLOOKUP(L572,'畑作施肥標準'!A$11:AB$430,M572),""))</f>
      </c>
      <c r="P572" s="77"/>
      <c r="Q572" s="78">
        <f t="shared" si="40"/>
      </c>
      <c r="R572" s="104">
        <f t="shared" si="41"/>
      </c>
    </row>
    <row r="573" spans="2:18" ht="15">
      <c r="B573" s="113"/>
      <c r="C573" s="122"/>
      <c r="D573" s="110"/>
      <c r="E573" s="92"/>
      <c r="F573" s="94"/>
      <c r="G573" s="94"/>
      <c r="H573" s="43" t="e">
        <f>+VLOOKUP(D573,'草地施肥標準'!$G$2:$H$5,2)</f>
        <v>#N/A</v>
      </c>
      <c r="I573" s="43" t="e">
        <f t="shared" si="37"/>
        <v>#N/A</v>
      </c>
      <c r="J573" s="73" t="e">
        <f t="shared" si="42"/>
        <v>#N/A</v>
      </c>
      <c r="K573" s="73" t="e">
        <f t="shared" si="38"/>
        <v>#N/A</v>
      </c>
      <c r="L573" s="73" t="e">
        <f t="shared" si="39"/>
        <v>#N/A</v>
      </c>
      <c r="M573" s="73" t="e">
        <f t="shared" si="43"/>
        <v>#N/A</v>
      </c>
      <c r="N573" s="77">
        <f>+IF($E573="","",IF(K573&lt;&gt;"",VLOOKUP(K573,'草地施肥標準'!A$11:P$262,16),""))</f>
      </c>
      <c r="O573" s="77">
        <f>+IF($E573="","",IF(L573&lt;&gt;"",VLOOKUP(L573,'畑作施肥標準'!A$11:AB$430,M573),""))</f>
      </c>
      <c r="P573" s="77"/>
      <c r="Q573" s="78">
        <f t="shared" si="40"/>
      </c>
      <c r="R573" s="104">
        <f t="shared" si="41"/>
      </c>
    </row>
    <row r="574" spans="2:18" ht="15">
      <c r="B574" s="113"/>
      <c r="C574" s="122"/>
      <c r="D574" s="110"/>
      <c r="E574" s="92"/>
      <c r="F574" s="94"/>
      <c r="G574" s="94"/>
      <c r="H574" s="43" t="e">
        <f>+VLOOKUP(D574,'草地施肥標準'!$G$2:$H$5,2)</f>
        <v>#N/A</v>
      </c>
      <c r="I574" s="43" t="e">
        <f t="shared" si="37"/>
        <v>#N/A</v>
      </c>
      <c r="J574" s="73" t="e">
        <f t="shared" si="42"/>
        <v>#N/A</v>
      </c>
      <c r="K574" s="73" t="e">
        <f t="shared" si="38"/>
        <v>#N/A</v>
      </c>
      <c r="L574" s="73" t="e">
        <f t="shared" si="39"/>
        <v>#N/A</v>
      </c>
      <c r="M574" s="73" t="e">
        <f t="shared" si="43"/>
        <v>#N/A</v>
      </c>
      <c r="N574" s="77">
        <f>+IF($E574="","",IF(K574&lt;&gt;"",VLOOKUP(K574,'草地施肥標準'!A$11:P$262,16),""))</f>
      </c>
      <c r="O574" s="77">
        <f>+IF($E574="","",IF(L574&lt;&gt;"",VLOOKUP(L574,'畑作施肥標準'!A$11:AB$430,M574),""))</f>
      </c>
      <c r="P574" s="77"/>
      <c r="Q574" s="78">
        <f t="shared" si="40"/>
      </c>
      <c r="R574" s="104">
        <f t="shared" si="41"/>
      </c>
    </row>
    <row r="575" spans="2:18" ht="15">
      <c r="B575" s="113"/>
      <c r="C575" s="122"/>
      <c r="D575" s="110"/>
      <c r="E575" s="92"/>
      <c r="F575" s="94"/>
      <c r="G575" s="94"/>
      <c r="H575" s="43" t="e">
        <f>+VLOOKUP(D575,'草地施肥標準'!$G$2:$H$5,2)</f>
        <v>#N/A</v>
      </c>
      <c r="I575" s="43" t="e">
        <f t="shared" si="37"/>
        <v>#N/A</v>
      </c>
      <c r="J575" s="73" t="e">
        <f t="shared" si="42"/>
        <v>#N/A</v>
      </c>
      <c r="K575" s="73" t="e">
        <f t="shared" si="38"/>
        <v>#N/A</v>
      </c>
      <c r="L575" s="73" t="e">
        <f t="shared" si="39"/>
        <v>#N/A</v>
      </c>
      <c r="M575" s="73" t="e">
        <f t="shared" si="43"/>
        <v>#N/A</v>
      </c>
      <c r="N575" s="77">
        <f>+IF($E575="","",IF(K575&lt;&gt;"",VLOOKUP(K575,'草地施肥標準'!A$11:P$262,16),""))</f>
      </c>
      <c r="O575" s="77">
        <f>+IF($E575="","",IF(L575&lt;&gt;"",VLOOKUP(L575,'畑作施肥標準'!A$11:AB$430,M575),""))</f>
      </c>
      <c r="P575" s="77"/>
      <c r="Q575" s="78">
        <f t="shared" si="40"/>
      </c>
      <c r="R575" s="104">
        <f t="shared" si="41"/>
      </c>
    </row>
    <row r="576" spans="2:18" ht="15">
      <c r="B576" s="113"/>
      <c r="C576" s="122"/>
      <c r="D576" s="110"/>
      <c r="E576" s="92"/>
      <c r="F576" s="94"/>
      <c r="G576" s="94"/>
      <c r="H576" s="43" t="e">
        <f>+VLOOKUP(D576,'草地施肥標準'!$G$2:$H$5,2)</f>
        <v>#N/A</v>
      </c>
      <c r="I576" s="43" t="e">
        <f t="shared" si="37"/>
        <v>#N/A</v>
      </c>
      <c r="J576" s="73" t="e">
        <f t="shared" si="42"/>
        <v>#N/A</v>
      </c>
      <c r="K576" s="73" t="e">
        <f t="shared" si="38"/>
        <v>#N/A</v>
      </c>
      <c r="L576" s="73" t="e">
        <f t="shared" si="39"/>
        <v>#N/A</v>
      </c>
      <c r="M576" s="73" t="e">
        <f t="shared" si="43"/>
        <v>#N/A</v>
      </c>
      <c r="N576" s="77">
        <f>+IF($E576="","",IF(K576&lt;&gt;"",VLOOKUP(K576,'草地施肥標準'!A$11:P$262,16),""))</f>
      </c>
      <c r="O576" s="77">
        <f>+IF($E576="","",IF(L576&lt;&gt;"",VLOOKUP(L576,'畑作施肥標準'!A$11:AB$430,M576),""))</f>
      </c>
      <c r="P576" s="77"/>
      <c r="Q576" s="78">
        <f t="shared" si="40"/>
      </c>
      <c r="R576" s="104">
        <f t="shared" si="41"/>
      </c>
    </row>
    <row r="577" spans="2:18" ht="15">
      <c r="B577" s="113"/>
      <c r="C577" s="122"/>
      <c r="D577" s="110"/>
      <c r="E577" s="92"/>
      <c r="F577" s="94"/>
      <c r="G577" s="94"/>
      <c r="H577" s="43" t="e">
        <f>+VLOOKUP(D577,'草地施肥標準'!$G$2:$H$5,2)</f>
        <v>#N/A</v>
      </c>
      <c r="I577" s="43" t="e">
        <f t="shared" si="37"/>
        <v>#N/A</v>
      </c>
      <c r="J577" s="73" t="e">
        <f t="shared" si="42"/>
        <v>#N/A</v>
      </c>
      <c r="K577" s="73" t="e">
        <f t="shared" si="38"/>
        <v>#N/A</v>
      </c>
      <c r="L577" s="73" t="e">
        <f t="shared" si="39"/>
        <v>#N/A</v>
      </c>
      <c r="M577" s="73" t="e">
        <f t="shared" si="43"/>
        <v>#N/A</v>
      </c>
      <c r="N577" s="77">
        <f>+IF($E577="","",IF(K577&lt;&gt;"",VLOOKUP(K577,'草地施肥標準'!A$11:P$262,16),""))</f>
      </c>
      <c r="O577" s="77">
        <f>+IF($E577="","",IF(L577&lt;&gt;"",VLOOKUP(L577,'畑作施肥標準'!A$11:AB$430,M577),""))</f>
      </c>
      <c r="P577" s="77"/>
      <c r="Q577" s="78">
        <f t="shared" si="40"/>
      </c>
      <c r="R577" s="104">
        <f t="shared" si="41"/>
      </c>
    </row>
    <row r="578" spans="2:18" ht="15">
      <c r="B578" s="113"/>
      <c r="C578" s="122"/>
      <c r="D578" s="110"/>
      <c r="E578" s="92"/>
      <c r="F578" s="94"/>
      <c r="G578" s="94"/>
      <c r="H578" s="43" t="e">
        <f>+VLOOKUP(D578,'草地施肥標準'!$G$2:$H$5,2)</f>
        <v>#N/A</v>
      </c>
      <c r="I578" s="43" t="e">
        <f t="shared" si="37"/>
        <v>#N/A</v>
      </c>
      <c r="J578" s="73" t="e">
        <f t="shared" si="42"/>
        <v>#N/A</v>
      </c>
      <c r="K578" s="73" t="e">
        <f t="shared" si="38"/>
        <v>#N/A</v>
      </c>
      <c r="L578" s="73" t="e">
        <f t="shared" si="39"/>
        <v>#N/A</v>
      </c>
      <c r="M578" s="73" t="e">
        <f t="shared" si="43"/>
        <v>#N/A</v>
      </c>
      <c r="N578" s="77">
        <f>+IF($E578="","",IF(K578&lt;&gt;"",VLOOKUP(K578,'草地施肥標準'!A$11:P$262,16),""))</f>
      </c>
      <c r="O578" s="77">
        <f>+IF($E578="","",IF(L578&lt;&gt;"",VLOOKUP(L578,'畑作施肥標準'!A$11:AB$430,M578),""))</f>
      </c>
      <c r="P578" s="77"/>
      <c r="Q578" s="78">
        <f t="shared" si="40"/>
      </c>
      <c r="R578" s="104">
        <f t="shared" si="41"/>
      </c>
    </row>
    <row r="579" spans="2:18" ht="15">
      <c r="B579" s="113"/>
      <c r="C579" s="122"/>
      <c r="D579" s="110"/>
      <c r="E579" s="92"/>
      <c r="F579" s="94"/>
      <c r="G579" s="94"/>
      <c r="H579" s="43" t="e">
        <f>+VLOOKUP(D579,'草地施肥標準'!$G$2:$H$5,2)</f>
        <v>#N/A</v>
      </c>
      <c r="I579" s="43" t="e">
        <f t="shared" si="37"/>
        <v>#N/A</v>
      </c>
      <c r="J579" s="73" t="e">
        <f t="shared" si="42"/>
        <v>#N/A</v>
      </c>
      <c r="K579" s="73" t="e">
        <f t="shared" si="38"/>
        <v>#N/A</v>
      </c>
      <c r="L579" s="73" t="e">
        <f t="shared" si="39"/>
        <v>#N/A</v>
      </c>
      <c r="M579" s="73" t="e">
        <f t="shared" si="43"/>
        <v>#N/A</v>
      </c>
      <c r="N579" s="77">
        <f>+IF($E579="","",IF(K579&lt;&gt;"",VLOOKUP(K579,'草地施肥標準'!A$11:P$262,16),""))</f>
      </c>
      <c r="O579" s="77">
        <f>+IF($E579="","",IF(L579&lt;&gt;"",VLOOKUP(L579,'畑作施肥標準'!A$11:AB$430,M579),""))</f>
      </c>
      <c r="P579" s="77"/>
      <c r="Q579" s="78">
        <f t="shared" si="40"/>
      </c>
      <c r="R579" s="104">
        <f t="shared" si="41"/>
      </c>
    </row>
    <row r="580" spans="2:18" ht="15">
      <c r="B580" s="113"/>
      <c r="C580" s="122"/>
      <c r="D580" s="110"/>
      <c r="E580" s="92"/>
      <c r="F580" s="94"/>
      <c r="G580" s="94"/>
      <c r="H580" s="43" t="e">
        <f>+VLOOKUP(D580,'草地施肥標準'!$G$2:$H$5,2)</f>
        <v>#N/A</v>
      </c>
      <c r="I580" s="43" t="e">
        <f t="shared" si="37"/>
        <v>#N/A</v>
      </c>
      <c r="J580" s="73" t="e">
        <f t="shared" si="42"/>
        <v>#N/A</v>
      </c>
      <c r="K580" s="73" t="e">
        <f t="shared" si="38"/>
        <v>#N/A</v>
      </c>
      <c r="L580" s="73" t="e">
        <f t="shared" si="39"/>
        <v>#N/A</v>
      </c>
      <c r="M580" s="73" t="e">
        <f t="shared" si="43"/>
        <v>#N/A</v>
      </c>
      <c r="N580" s="77">
        <f>+IF($E580="","",IF(K580&lt;&gt;"",VLOOKUP(K580,'草地施肥標準'!A$11:P$262,16),""))</f>
      </c>
      <c r="O580" s="77">
        <f>+IF($E580="","",IF(L580&lt;&gt;"",VLOOKUP(L580,'畑作施肥標準'!A$11:AB$430,M580),""))</f>
      </c>
      <c r="P580" s="77"/>
      <c r="Q580" s="78">
        <f t="shared" si="40"/>
      </c>
      <c r="R580" s="104">
        <f t="shared" si="41"/>
      </c>
    </row>
    <row r="581" spans="2:18" ht="15">
      <c r="B581" s="113"/>
      <c r="C581" s="122"/>
      <c r="D581" s="110"/>
      <c r="E581" s="92"/>
      <c r="F581" s="94"/>
      <c r="G581" s="94"/>
      <c r="H581" s="43" t="e">
        <f>+VLOOKUP(D581,'草地施肥標準'!$G$2:$H$5,2)</f>
        <v>#N/A</v>
      </c>
      <c r="I581" s="43" t="e">
        <f t="shared" si="37"/>
        <v>#N/A</v>
      </c>
      <c r="J581" s="73" t="e">
        <f t="shared" si="42"/>
        <v>#N/A</v>
      </c>
      <c r="K581" s="73" t="e">
        <f t="shared" si="38"/>
        <v>#N/A</v>
      </c>
      <c r="L581" s="73" t="e">
        <f t="shared" si="39"/>
        <v>#N/A</v>
      </c>
      <c r="M581" s="73" t="e">
        <f t="shared" si="43"/>
        <v>#N/A</v>
      </c>
      <c r="N581" s="77">
        <f>+IF($E581="","",IF(K581&lt;&gt;"",VLOOKUP(K581,'草地施肥標準'!A$11:P$262,16),""))</f>
      </c>
      <c r="O581" s="77">
        <f>+IF($E581="","",IF(L581&lt;&gt;"",VLOOKUP(L581,'畑作施肥標準'!A$11:AB$430,M581),""))</f>
      </c>
      <c r="P581" s="77"/>
      <c r="Q581" s="78">
        <f t="shared" si="40"/>
      </c>
      <c r="R581" s="104">
        <f t="shared" si="41"/>
      </c>
    </row>
    <row r="582" spans="2:18" ht="15">
      <c r="B582" s="113"/>
      <c r="C582" s="122"/>
      <c r="D582" s="110"/>
      <c r="E582" s="92"/>
      <c r="F582" s="94"/>
      <c r="G582" s="94"/>
      <c r="H582" s="43" t="e">
        <f>+VLOOKUP(D582,'草地施肥標準'!$G$2:$H$5,2)</f>
        <v>#N/A</v>
      </c>
      <c r="I582" s="43" t="e">
        <f t="shared" si="37"/>
        <v>#N/A</v>
      </c>
      <c r="J582" s="73" t="e">
        <f t="shared" si="42"/>
        <v>#N/A</v>
      </c>
      <c r="K582" s="73" t="e">
        <f t="shared" si="38"/>
        <v>#N/A</v>
      </c>
      <c r="L582" s="73" t="e">
        <f t="shared" si="39"/>
        <v>#N/A</v>
      </c>
      <c r="M582" s="73" t="e">
        <f t="shared" si="43"/>
        <v>#N/A</v>
      </c>
      <c r="N582" s="77">
        <f>+IF($E582="","",IF(K582&lt;&gt;"",VLOOKUP(K582,'草地施肥標準'!A$11:P$262,16),""))</f>
      </c>
      <c r="O582" s="77">
        <f>+IF($E582="","",IF(L582&lt;&gt;"",VLOOKUP(L582,'畑作施肥標準'!A$11:AB$430,M582),""))</f>
      </c>
      <c r="P582" s="77"/>
      <c r="Q582" s="78">
        <f t="shared" si="40"/>
      </c>
      <c r="R582" s="104">
        <f t="shared" si="41"/>
      </c>
    </row>
    <row r="583" spans="2:18" ht="15">
      <c r="B583" s="113"/>
      <c r="C583" s="122"/>
      <c r="D583" s="110"/>
      <c r="E583" s="92"/>
      <c r="F583" s="94"/>
      <c r="G583" s="94"/>
      <c r="H583" s="43" t="e">
        <f>+VLOOKUP(D583,'草地施肥標準'!$G$2:$H$5,2)</f>
        <v>#N/A</v>
      </c>
      <c r="I583" s="43" t="e">
        <f t="shared" si="37"/>
        <v>#N/A</v>
      </c>
      <c r="J583" s="73" t="e">
        <f t="shared" si="42"/>
        <v>#N/A</v>
      </c>
      <c r="K583" s="73" t="e">
        <f t="shared" si="38"/>
        <v>#N/A</v>
      </c>
      <c r="L583" s="73" t="e">
        <f t="shared" si="39"/>
        <v>#N/A</v>
      </c>
      <c r="M583" s="73" t="e">
        <f t="shared" si="43"/>
        <v>#N/A</v>
      </c>
      <c r="N583" s="77">
        <f>+IF($E583="","",IF(K583&lt;&gt;"",VLOOKUP(K583,'草地施肥標準'!A$11:P$262,16),""))</f>
      </c>
      <c r="O583" s="77">
        <f>+IF($E583="","",IF(L583&lt;&gt;"",VLOOKUP(L583,'畑作施肥標準'!A$11:AB$430,M583),""))</f>
      </c>
      <c r="P583" s="77"/>
      <c r="Q583" s="78">
        <f t="shared" si="40"/>
      </c>
      <c r="R583" s="104">
        <f t="shared" si="41"/>
      </c>
    </row>
    <row r="584" spans="2:18" ht="15">
      <c r="B584" s="113"/>
      <c r="C584" s="122"/>
      <c r="D584" s="110"/>
      <c r="E584" s="92"/>
      <c r="F584" s="94"/>
      <c r="G584" s="94"/>
      <c r="H584" s="43" t="e">
        <f>+VLOOKUP(D584,'草地施肥標準'!$G$2:$H$5,2)</f>
        <v>#N/A</v>
      </c>
      <c r="I584" s="43" t="e">
        <f t="shared" si="37"/>
        <v>#N/A</v>
      </c>
      <c r="J584" s="73" t="e">
        <f t="shared" si="42"/>
        <v>#N/A</v>
      </c>
      <c r="K584" s="73" t="e">
        <f t="shared" si="38"/>
        <v>#N/A</v>
      </c>
      <c r="L584" s="73" t="e">
        <f t="shared" si="39"/>
        <v>#N/A</v>
      </c>
      <c r="M584" s="73" t="e">
        <f t="shared" si="43"/>
        <v>#N/A</v>
      </c>
      <c r="N584" s="77">
        <f>+IF($E584="","",IF(K584&lt;&gt;"",VLOOKUP(K584,'草地施肥標準'!A$11:P$262,16),""))</f>
      </c>
      <c r="O584" s="77">
        <f>+IF($E584="","",IF(L584&lt;&gt;"",VLOOKUP(L584,'畑作施肥標準'!A$11:AB$430,M584),""))</f>
      </c>
      <c r="P584" s="77"/>
      <c r="Q584" s="78">
        <f t="shared" si="40"/>
      </c>
      <c r="R584" s="104">
        <f t="shared" si="41"/>
      </c>
    </row>
    <row r="585" spans="2:18" ht="15">
      <c r="B585" s="113"/>
      <c r="C585" s="122"/>
      <c r="D585" s="110"/>
      <c r="E585" s="92"/>
      <c r="F585" s="94"/>
      <c r="G585" s="94"/>
      <c r="H585" s="43" t="e">
        <f>+VLOOKUP(D585,'草地施肥標準'!$G$2:$H$5,2)</f>
        <v>#N/A</v>
      </c>
      <c r="I585" s="43" t="e">
        <f t="shared" si="37"/>
        <v>#N/A</v>
      </c>
      <c r="J585" s="73" t="e">
        <f t="shared" si="42"/>
        <v>#N/A</v>
      </c>
      <c r="K585" s="73" t="e">
        <f t="shared" si="38"/>
        <v>#N/A</v>
      </c>
      <c r="L585" s="73" t="e">
        <f t="shared" si="39"/>
        <v>#N/A</v>
      </c>
      <c r="M585" s="73" t="e">
        <f t="shared" si="43"/>
        <v>#N/A</v>
      </c>
      <c r="N585" s="77">
        <f>+IF($E585="","",IF(K585&lt;&gt;"",VLOOKUP(K585,'草地施肥標準'!A$11:P$262,16),""))</f>
      </c>
      <c r="O585" s="77">
        <f>+IF($E585="","",IF(L585&lt;&gt;"",VLOOKUP(L585,'畑作施肥標準'!A$11:AB$430,M585),""))</f>
      </c>
      <c r="P585" s="77"/>
      <c r="Q585" s="78">
        <f t="shared" si="40"/>
      </c>
      <c r="R585" s="104">
        <f t="shared" si="41"/>
      </c>
    </row>
    <row r="586" spans="2:18" ht="15">
      <c r="B586" s="113"/>
      <c r="C586" s="122"/>
      <c r="D586" s="110"/>
      <c r="E586" s="92"/>
      <c r="F586" s="94"/>
      <c r="G586" s="94"/>
      <c r="H586" s="43" t="e">
        <f>+VLOOKUP(D586,'草地施肥標準'!$G$2:$H$5,2)</f>
        <v>#N/A</v>
      </c>
      <c r="I586" s="43" t="e">
        <f t="shared" si="37"/>
        <v>#N/A</v>
      </c>
      <c r="J586" s="73" t="e">
        <f t="shared" si="42"/>
        <v>#N/A</v>
      </c>
      <c r="K586" s="73" t="e">
        <f t="shared" si="38"/>
        <v>#N/A</v>
      </c>
      <c r="L586" s="73" t="e">
        <f t="shared" si="39"/>
        <v>#N/A</v>
      </c>
      <c r="M586" s="73" t="e">
        <f t="shared" si="43"/>
        <v>#N/A</v>
      </c>
      <c r="N586" s="77">
        <f>+IF($E586="","",IF(K586&lt;&gt;"",VLOOKUP(K586,'草地施肥標準'!A$11:P$262,16),""))</f>
      </c>
      <c r="O586" s="77">
        <f>+IF($E586="","",IF(L586&lt;&gt;"",VLOOKUP(L586,'畑作施肥標準'!A$11:AB$430,M586),""))</f>
      </c>
      <c r="P586" s="77"/>
      <c r="Q586" s="78">
        <f t="shared" si="40"/>
      </c>
      <c r="R586" s="104">
        <f t="shared" si="41"/>
      </c>
    </row>
    <row r="587" spans="2:18" ht="15">
      <c r="B587" s="113"/>
      <c r="C587" s="122"/>
      <c r="D587" s="110"/>
      <c r="E587" s="92"/>
      <c r="F587" s="94"/>
      <c r="G587" s="94"/>
      <c r="H587" s="43" t="e">
        <f>+VLOOKUP(D587,'草地施肥標準'!$G$2:$H$5,2)</f>
        <v>#N/A</v>
      </c>
      <c r="I587" s="43" t="e">
        <f t="shared" si="37"/>
        <v>#N/A</v>
      </c>
      <c r="J587" s="73" t="e">
        <f t="shared" si="42"/>
        <v>#N/A</v>
      </c>
      <c r="K587" s="73" t="e">
        <f t="shared" si="38"/>
        <v>#N/A</v>
      </c>
      <c r="L587" s="73" t="e">
        <f t="shared" si="39"/>
        <v>#N/A</v>
      </c>
      <c r="M587" s="73" t="e">
        <f t="shared" si="43"/>
        <v>#N/A</v>
      </c>
      <c r="N587" s="77">
        <f>+IF($E587="","",IF(K587&lt;&gt;"",VLOOKUP(K587,'草地施肥標準'!A$11:P$262,16),""))</f>
      </c>
      <c r="O587" s="77">
        <f>+IF($E587="","",IF(L587&lt;&gt;"",VLOOKUP(L587,'畑作施肥標準'!A$11:AB$430,M587),""))</f>
      </c>
      <c r="P587" s="77"/>
      <c r="Q587" s="78">
        <f t="shared" si="40"/>
      </c>
      <c r="R587" s="104">
        <f t="shared" si="41"/>
      </c>
    </row>
    <row r="588" spans="2:18" ht="15">
      <c r="B588" s="113"/>
      <c r="C588" s="122"/>
      <c r="D588" s="110"/>
      <c r="E588" s="92"/>
      <c r="F588" s="94"/>
      <c r="G588" s="94"/>
      <c r="H588" s="43" t="e">
        <f>+VLOOKUP(D588,'草地施肥標準'!$G$2:$H$5,2)</f>
        <v>#N/A</v>
      </c>
      <c r="I588" s="43" t="e">
        <f t="shared" si="37"/>
        <v>#N/A</v>
      </c>
      <c r="J588" s="73" t="e">
        <f t="shared" si="42"/>
        <v>#N/A</v>
      </c>
      <c r="K588" s="73" t="e">
        <f t="shared" si="38"/>
        <v>#N/A</v>
      </c>
      <c r="L588" s="73" t="e">
        <f t="shared" si="39"/>
        <v>#N/A</v>
      </c>
      <c r="M588" s="73" t="e">
        <f t="shared" si="43"/>
        <v>#N/A</v>
      </c>
      <c r="N588" s="77">
        <f>+IF($E588="","",IF(K588&lt;&gt;"",VLOOKUP(K588,'草地施肥標準'!A$11:P$262,16),""))</f>
      </c>
      <c r="O588" s="77">
        <f>+IF($E588="","",IF(L588&lt;&gt;"",VLOOKUP(L588,'畑作施肥標準'!A$11:AB$430,M588),""))</f>
      </c>
      <c r="P588" s="77"/>
      <c r="Q588" s="78">
        <f t="shared" si="40"/>
      </c>
      <c r="R588" s="104">
        <f t="shared" si="41"/>
      </c>
    </row>
    <row r="589" spans="2:18" ht="15">
      <c r="B589" s="113"/>
      <c r="C589" s="122"/>
      <c r="D589" s="110"/>
      <c r="E589" s="92"/>
      <c r="F589" s="94"/>
      <c r="G589" s="94"/>
      <c r="H589" s="43" t="e">
        <f>+VLOOKUP(D589,'草地施肥標準'!$G$2:$H$5,2)</f>
        <v>#N/A</v>
      </c>
      <c r="I589" s="43" t="e">
        <f t="shared" si="37"/>
        <v>#N/A</v>
      </c>
      <c r="J589" s="73" t="e">
        <f t="shared" si="42"/>
        <v>#N/A</v>
      </c>
      <c r="K589" s="73" t="e">
        <f t="shared" si="38"/>
        <v>#N/A</v>
      </c>
      <c r="L589" s="73" t="e">
        <f t="shared" si="39"/>
        <v>#N/A</v>
      </c>
      <c r="M589" s="73" t="e">
        <f t="shared" si="43"/>
        <v>#N/A</v>
      </c>
      <c r="N589" s="77">
        <f>+IF($E589="","",IF(K589&lt;&gt;"",VLOOKUP(K589,'草地施肥標準'!A$11:P$262,16),""))</f>
      </c>
      <c r="O589" s="77">
        <f>+IF($E589="","",IF(L589&lt;&gt;"",VLOOKUP(L589,'畑作施肥標準'!A$11:AB$430,M589),""))</f>
      </c>
      <c r="P589" s="77"/>
      <c r="Q589" s="78">
        <f t="shared" si="40"/>
      </c>
      <c r="R589" s="104">
        <f t="shared" si="41"/>
      </c>
    </row>
    <row r="590" spans="2:18" ht="15">
      <c r="B590" s="113"/>
      <c r="C590" s="122"/>
      <c r="D590" s="110"/>
      <c r="E590" s="92"/>
      <c r="F590" s="94"/>
      <c r="G590" s="94"/>
      <c r="H590" s="43" t="e">
        <f>+VLOOKUP(D590,'草地施肥標準'!$G$2:$H$5,2)</f>
        <v>#N/A</v>
      </c>
      <c r="I590" s="43" t="e">
        <f t="shared" si="37"/>
        <v>#N/A</v>
      </c>
      <c r="J590" s="73" t="e">
        <f t="shared" si="42"/>
        <v>#N/A</v>
      </c>
      <c r="K590" s="73" t="e">
        <f t="shared" si="38"/>
        <v>#N/A</v>
      </c>
      <c r="L590" s="73" t="e">
        <f t="shared" si="39"/>
        <v>#N/A</v>
      </c>
      <c r="M590" s="73" t="e">
        <f t="shared" si="43"/>
        <v>#N/A</v>
      </c>
      <c r="N590" s="77">
        <f>+IF($E590="","",IF(K590&lt;&gt;"",VLOOKUP(K590,'草地施肥標準'!A$11:P$262,16),""))</f>
      </c>
      <c r="O590" s="77">
        <f>+IF($E590="","",IF(L590&lt;&gt;"",VLOOKUP(L590,'畑作施肥標準'!A$11:AB$430,M590),""))</f>
      </c>
      <c r="P590" s="77"/>
      <c r="Q590" s="78">
        <f t="shared" si="40"/>
      </c>
      <c r="R590" s="104">
        <f t="shared" si="41"/>
      </c>
    </row>
    <row r="591" spans="2:18" ht="15">
      <c r="B591" s="113"/>
      <c r="C591" s="122"/>
      <c r="D591" s="110"/>
      <c r="E591" s="92"/>
      <c r="F591" s="94"/>
      <c r="G591" s="94"/>
      <c r="H591" s="43" t="e">
        <f>+VLOOKUP(D591,'草地施肥標準'!$G$2:$H$5,2)</f>
        <v>#N/A</v>
      </c>
      <c r="I591" s="43" t="e">
        <f t="shared" si="37"/>
        <v>#N/A</v>
      </c>
      <c r="J591" s="73" t="e">
        <f t="shared" si="42"/>
        <v>#N/A</v>
      </c>
      <c r="K591" s="73" t="e">
        <f t="shared" si="38"/>
        <v>#N/A</v>
      </c>
      <c r="L591" s="73" t="e">
        <f t="shared" si="39"/>
        <v>#N/A</v>
      </c>
      <c r="M591" s="73" t="e">
        <f t="shared" si="43"/>
        <v>#N/A</v>
      </c>
      <c r="N591" s="77">
        <f>+IF($E591="","",IF(K591&lt;&gt;"",VLOOKUP(K591,'草地施肥標準'!A$11:P$262,16),""))</f>
      </c>
      <c r="O591" s="77">
        <f>+IF($E591="","",IF(L591&lt;&gt;"",VLOOKUP(L591,'畑作施肥標準'!A$11:AB$430,M591),""))</f>
      </c>
      <c r="P591" s="77"/>
      <c r="Q591" s="78">
        <f t="shared" si="40"/>
      </c>
      <c r="R591" s="104">
        <f t="shared" si="41"/>
      </c>
    </row>
    <row r="592" spans="2:18" ht="15">
      <c r="B592" s="113"/>
      <c r="C592" s="122"/>
      <c r="D592" s="110"/>
      <c r="E592" s="92"/>
      <c r="F592" s="94"/>
      <c r="G592" s="94"/>
      <c r="H592" s="43" t="e">
        <f>+VLOOKUP(D592,'草地施肥標準'!$G$2:$H$5,2)</f>
        <v>#N/A</v>
      </c>
      <c r="I592" s="43" t="e">
        <f t="shared" si="37"/>
        <v>#N/A</v>
      </c>
      <c r="J592" s="73" t="e">
        <f t="shared" si="42"/>
        <v>#N/A</v>
      </c>
      <c r="K592" s="73" t="e">
        <f t="shared" si="38"/>
        <v>#N/A</v>
      </c>
      <c r="L592" s="73" t="e">
        <f t="shared" si="39"/>
        <v>#N/A</v>
      </c>
      <c r="M592" s="73" t="e">
        <f t="shared" si="43"/>
        <v>#N/A</v>
      </c>
      <c r="N592" s="77">
        <f>+IF($E592="","",IF(K592&lt;&gt;"",VLOOKUP(K592,'草地施肥標準'!A$11:P$262,16),""))</f>
      </c>
      <c r="O592" s="77">
        <f>+IF($E592="","",IF(L592&lt;&gt;"",VLOOKUP(L592,'畑作施肥標準'!A$11:AB$430,M592),""))</f>
      </c>
      <c r="P592" s="77"/>
      <c r="Q592" s="78">
        <f t="shared" si="40"/>
      </c>
      <c r="R592" s="104">
        <f t="shared" si="41"/>
      </c>
    </row>
    <row r="593" spans="2:18" ht="15">
      <c r="B593" s="113"/>
      <c r="C593" s="122"/>
      <c r="D593" s="110"/>
      <c r="E593" s="92"/>
      <c r="F593" s="94"/>
      <c r="G593" s="94"/>
      <c r="H593" s="43" t="e">
        <f>+VLOOKUP(D593,'草地施肥標準'!$G$2:$H$5,2)</f>
        <v>#N/A</v>
      </c>
      <c r="I593" s="43" t="e">
        <f t="shared" si="37"/>
        <v>#N/A</v>
      </c>
      <c r="J593" s="73" t="e">
        <f t="shared" si="42"/>
        <v>#N/A</v>
      </c>
      <c r="K593" s="73" t="e">
        <f t="shared" si="38"/>
        <v>#N/A</v>
      </c>
      <c r="L593" s="73" t="e">
        <f t="shared" si="39"/>
        <v>#N/A</v>
      </c>
      <c r="M593" s="73" t="e">
        <f t="shared" si="43"/>
        <v>#N/A</v>
      </c>
      <c r="N593" s="77">
        <f>+IF($E593="","",IF(K593&lt;&gt;"",VLOOKUP(K593,'草地施肥標準'!A$11:P$262,16),""))</f>
      </c>
      <c r="O593" s="77">
        <f>+IF($E593="","",IF(L593&lt;&gt;"",VLOOKUP(L593,'畑作施肥標準'!A$11:AB$430,M593),""))</f>
      </c>
      <c r="P593" s="77"/>
      <c r="Q593" s="78">
        <f t="shared" si="40"/>
      </c>
      <c r="R593" s="104">
        <f t="shared" si="41"/>
      </c>
    </row>
    <row r="594" spans="2:18" ht="15">
      <c r="B594" s="113"/>
      <c r="C594" s="122"/>
      <c r="D594" s="110"/>
      <c r="E594" s="92"/>
      <c r="F594" s="94"/>
      <c r="G594" s="94"/>
      <c r="H594" s="43" t="e">
        <f>+VLOOKUP(D594,'草地施肥標準'!$G$2:$H$5,2)</f>
        <v>#N/A</v>
      </c>
      <c r="I594" s="43" t="e">
        <f t="shared" si="37"/>
        <v>#N/A</v>
      </c>
      <c r="J594" s="73" t="e">
        <f t="shared" si="42"/>
        <v>#N/A</v>
      </c>
      <c r="K594" s="73" t="e">
        <f t="shared" si="38"/>
        <v>#N/A</v>
      </c>
      <c r="L594" s="73" t="e">
        <f t="shared" si="39"/>
        <v>#N/A</v>
      </c>
      <c r="M594" s="73" t="e">
        <f t="shared" si="43"/>
        <v>#N/A</v>
      </c>
      <c r="N594" s="77">
        <f>+IF($E594="","",IF(K594&lt;&gt;"",VLOOKUP(K594,'草地施肥標準'!A$11:P$262,16),""))</f>
      </c>
      <c r="O594" s="77">
        <f>+IF($E594="","",IF(L594&lt;&gt;"",VLOOKUP(L594,'畑作施肥標準'!A$11:AB$430,M594),""))</f>
      </c>
      <c r="P594" s="77"/>
      <c r="Q594" s="78">
        <f t="shared" si="40"/>
      </c>
      <c r="R594" s="104">
        <f t="shared" si="41"/>
      </c>
    </row>
    <row r="595" spans="2:18" ht="15">
      <c r="B595" s="113"/>
      <c r="C595" s="122"/>
      <c r="D595" s="110"/>
      <c r="E595" s="92"/>
      <c r="F595" s="94"/>
      <c r="G595" s="94"/>
      <c r="H595" s="43" t="e">
        <f>+VLOOKUP(D595,'草地施肥標準'!$G$2:$H$5,2)</f>
        <v>#N/A</v>
      </c>
      <c r="I595" s="43" t="e">
        <f t="shared" si="37"/>
        <v>#N/A</v>
      </c>
      <c r="J595" s="73" t="e">
        <f t="shared" si="42"/>
        <v>#N/A</v>
      </c>
      <c r="K595" s="73" t="e">
        <f t="shared" si="38"/>
        <v>#N/A</v>
      </c>
      <c r="L595" s="73" t="e">
        <f t="shared" si="39"/>
        <v>#N/A</v>
      </c>
      <c r="M595" s="73" t="e">
        <f t="shared" si="43"/>
        <v>#N/A</v>
      </c>
      <c r="N595" s="77">
        <f>+IF($E595="","",IF(K595&lt;&gt;"",VLOOKUP(K595,'草地施肥標準'!A$11:P$262,16),""))</f>
      </c>
      <c r="O595" s="77">
        <f>+IF($E595="","",IF(L595&lt;&gt;"",VLOOKUP(L595,'畑作施肥標準'!A$11:AB$430,M595),""))</f>
      </c>
      <c r="P595" s="77"/>
      <c r="Q595" s="78">
        <f t="shared" si="40"/>
      </c>
      <c r="R595" s="104">
        <f t="shared" si="41"/>
      </c>
    </row>
    <row r="596" spans="2:18" ht="15">
      <c r="B596" s="113"/>
      <c r="C596" s="122"/>
      <c r="D596" s="110"/>
      <c r="E596" s="92"/>
      <c r="F596" s="94"/>
      <c r="G596" s="94"/>
      <c r="H596" s="43" t="e">
        <f>+VLOOKUP(D596,'草地施肥標準'!$G$2:$H$5,2)</f>
        <v>#N/A</v>
      </c>
      <c r="I596" s="43" t="e">
        <f t="shared" si="37"/>
        <v>#N/A</v>
      </c>
      <c r="J596" s="73" t="e">
        <f t="shared" si="42"/>
        <v>#N/A</v>
      </c>
      <c r="K596" s="73" t="e">
        <f t="shared" si="38"/>
        <v>#N/A</v>
      </c>
      <c r="L596" s="73" t="e">
        <f t="shared" si="39"/>
        <v>#N/A</v>
      </c>
      <c r="M596" s="73" t="e">
        <f t="shared" si="43"/>
        <v>#N/A</v>
      </c>
      <c r="N596" s="77">
        <f>+IF($E596="","",IF(K596&lt;&gt;"",VLOOKUP(K596,'草地施肥標準'!A$11:P$262,16),""))</f>
      </c>
      <c r="O596" s="77">
        <f>+IF($E596="","",IF(L596&lt;&gt;"",VLOOKUP(L596,'畑作施肥標準'!A$11:AB$430,M596),""))</f>
      </c>
      <c r="P596" s="77"/>
      <c r="Q596" s="78">
        <f t="shared" si="40"/>
      </c>
      <c r="R596" s="104">
        <f t="shared" si="41"/>
      </c>
    </row>
    <row r="597" spans="2:18" ht="15">
      <c r="B597" s="113"/>
      <c r="C597" s="122"/>
      <c r="D597" s="110"/>
      <c r="E597" s="92"/>
      <c r="F597" s="94"/>
      <c r="G597" s="94"/>
      <c r="H597" s="43" t="e">
        <f>+VLOOKUP(D597,'草地施肥標準'!$G$2:$H$5,2)</f>
        <v>#N/A</v>
      </c>
      <c r="I597" s="43" t="e">
        <f t="shared" si="37"/>
        <v>#N/A</v>
      </c>
      <c r="J597" s="73" t="e">
        <f t="shared" si="42"/>
        <v>#N/A</v>
      </c>
      <c r="K597" s="73" t="e">
        <f t="shared" si="38"/>
        <v>#N/A</v>
      </c>
      <c r="L597" s="73" t="e">
        <f t="shared" si="39"/>
        <v>#N/A</v>
      </c>
      <c r="M597" s="73" t="e">
        <f t="shared" si="43"/>
        <v>#N/A</v>
      </c>
      <c r="N597" s="77">
        <f>+IF($E597="","",IF(K597&lt;&gt;"",VLOOKUP(K597,'草地施肥標準'!A$11:P$262,16),""))</f>
      </c>
      <c r="O597" s="77">
        <f>+IF($E597="","",IF(L597&lt;&gt;"",VLOOKUP(L597,'畑作施肥標準'!A$11:AB$430,M597),""))</f>
      </c>
      <c r="P597" s="77"/>
      <c r="Q597" s="78">
        <f t="shared" si="40"/>
      </c>
      <c r="R597" s="104">
        <f t="shared" si="41"/>
      </c>
    </row>
    <row r="598" spans="2:18" ht="15">
      <c r="B598" s="113"/>
      <c r="C598" s="122"/>
      <c r="D598" s="110"/>
      <c r="E598" s="92"/>
      <c r="F598" s="94"/>
      <c r="G598" s="94"/>
      <c r="H598" s="43" t="e">
        <f>+VLOOKUP(D598,'草地施肥標準'!$G$2:$H$5,2)</f>
        <v>#N/A</v>
      </c>
      <c r="I598" s="43" t="e">
        <f t="shared" si="37"/>
        <v>#N/A</v>
      </c>
      <c r="J598" s="73" t="e">
        <f t="shared" si="42"/>
        <v>#N/A</v>
      </c>
      <c r="K598" s="73" t="e">
        <f t="shared" si="38"/>
        <v>#N/A</v>
      </c>
      <c r="L598" s="73" t="e">
        <f t="shared" si="39"/>
        <v>#N/A</v>
      </c>
      <c r="M598" s="73" t="e">
        <f t="shared" si="43"/>
        <v>#N/A</v>
      </c>
      <c r="N598" s="77">
        <f>+IF($E598="","",IF(K598&lt;&gt;"",VLOOKUP(K598,'草地施肥標準'!A$11:P$262,16),""))</f>
      </c>
      <c r="O598" s="77">
        <f>+IF($E598="","",IF(L598&lt;&gt;"",VLOOKUP(L598,'畑作施肥標準'!A$11:AB$430,M598),""))</f>
      </c>
      <c r="P598" s="77"/>
      <c r="Q598" s="78">
        <f t="shared" si="40"/>
      </c>
      <c r="R598" s="104">
        <f t="shared" si="41"/>
      </c>
    </row>
    <row r="599" spans="2:18" ht="15">
      <c r="B599" s="113"/>
      <c r="C599" s="122"/>
      <c r="D599" s="110"/>
      <c r="E599" s="92"/>
      <c r="F599" s="94"/>
      <c r="G599" s="94"/>
      <c r="H599" s="43" t="e">
        <f>+VLOOKUP(D599,'草地施肥標準'!$G$2:$H$5,2)</f>
        <v>#N/A</v>
      </c>
      <c r="I599" s="43" t="e">
        <f t="shared" si="37"/>
        <v>#N/A</v>
      </c>
      <c r="J599" s="73" t="e">
        <f t="shared" si="42"/>
        <v>#N/A</v>
      </c>
      <c r="K599" s="73" t="e">
        <f t="shared" si="38"/>
        <v>#N/A</v>
      </c>
      <c r="L599" s="73" t="e">
        <f t="shared" si="39"/>
        <v>#N/A</v>
      </c>
      <c r="M599" s="73" t="e">
        <f t="shared" si="43"/>
        <v>#N/A</v>
      </c>
      <c r="N599" s="77">
        <f>+IF($E599="","",IF(K599&lt;&gt;"",VLOOKUP(K599,'草地施肥標準'!A$11:P$262,16),""))</f>
      </c>
      <c r="O599" s="77">
        <f>+IF($E599="","",IF(L599&lt;&gt;"",VLOOKUP(L599,'畑作施肥標準'!A$11:AB$430,M599),""))</f>
      </c>
      <c r="P599" s="77"/>
      <c r="Q599" s="78">
        <f t="shared" si="40"/>
      </c>
      <c r="R599" s="104">
        <f t="shared" si="41"/>
      </c>
    </row>
    <row r="600" spans="2:18" ht="15">
      <c r="B600" s="113"/>
      <c r="C600" s="122"/>
      <c r="D600" s="110"/>
      <c r="E600" s="92"/>
      <c r="F600" s="94"/>
      <c r="G600" s="94"/>
      <c r="H600" s="43" t="e">
        <f>+VLOOKUP(D600,'草地施肥標準'!$G$2:$H$5,2)</f>
        <v>#N/A</v>
      </c>
      <c r="I600" s="43" t="e">
        <f t="shared" si="37"/>
        <v>#N/A</v>
      </c>
      <c r="J600" s="73" t="e">
        <f t="shared" si="42"/>
        <v>#N/A</v>
      </c>
      <c r="K600" s="73" t="e">
        <f t="shared" si="38"/>
        <v>#N/A</v>
      </c>
      <c r="L600" s="73" t="e">
        <f t="shared" si="39"/>
        <v>#N/A</v>
      </c>
      <c r="M600" s="73" t="e">
        <f t="shared" si="43"/>
        <v>#N/A</v>
      </c>
      <c r="N600" s="77">
        <f>+IF($E600="","",IF(K600&lt;&gt;"",VLOOKUP(K600,'草地施肥標準'!A$11:P$262,16),""))</f>
      </c>
      <c r="O600" s="77">
        <f>+IF($E600="","",IF(L600&lt;&gt;"",VLOOKUP(L600,'畑作施肥標準'!A$11:AB$430,M600),""))</f>
      </c>
      <c r="P600" s="77"/>
      <c r="Q600" s="78">
        <f t="shared" si="40"/>
      </c>
      <c r="R600" s="104">
        <f t="shared" si="41"/>
      </c>
    </row>
    <row r="601" spans="2:18" ht="15">
      <c r="B601" s="113"/>
      <c r="C601" s="122"/>
      <c r="D601" s="110"/>
      <c r="E601" s="92"/>
      <c r="F601" s="94"/>
      <c r="G601" s="94"/>
      <c r="H601" s="43" t="e">
        <f>+VLOOKUP(D601,'草地施肥標準'!$G$2:$H$5,2)</f>
        <v>#N/A</v>
      </c>
      <c r="I601" s="43" t="e">
        <f t="shared" si="37"/>
        <v>#N/A</v>
      </c>
      <c r="J601" s="73" t="e">
        <f t="shared" si="42"/>
        <v>#N/A</v>
      </c>
      <c r="K601" s="73" t="e">
        <f t="shared" si="38"/>
        <v>#N/A</v>
      </c>
      <c r="L601" s="73" t="e">
        <f t="shared" si="39"/>
        <v>#N/A</v>
      </c>
      <c r="M601" s="73" t="e">
        <f t="shared" si="43"/>
        <v>#N/A</v>
      </c>
      <c r="N601" s="77">
        <f>+IF($E601="","",IF(K601&lt;&gt;"",VLOOKUP(K601,'草地施肥標準'!A$11:P$262,16),""))</f>
      </c>
      <c r="O601" s="77">
        <f>+IF($E601="","",IF(L601&lt;&gt;"",VLOOKUP(L601,'畑作施肥標準'!A$11:AB$430,M601),""))</f>
      </c>
      <c r="P601" s="77"/>
      <c r="Q601" s="78">
        <f t="shared" si="40"/>
      </c>
      <c r="R601" s="104">
        <f t="shared" si="41"/>
      </c>
    </row>
    <row r="602" spans="2:18" ht="15">
      <c r="B602" s="113"/>
      <c r="C602" s="122"/>
      <c r="D602" s="110"/>
      <c r="E602" s="92"/>
      <c r="F602" s="94"/>
      <c r="G602" s="94"/>
      <c r="H602" s="43" t="e">
        <f>+VLOOKUP(D602,'草地施肥標準'!$G$2:$H$5,2)</f>
        <v>#N/A</v>
      </c>
      <c r="I602" s="43" t="e">
        <f t="shared" si="37"/>
        <v>#N/A</v>
      </c>
      <c r="J602" s="73" t="e">
        <f t="shared" si="42"/>
        <v>#N/A</v>
      </c>
      <c r="K602" s="73" t="e">
        <f t="shared" si="38"/>
        <v>#N/A</v>
      </c>
      <c r="L602" s="73" t="e">
        <f t="shared" si="39"/>
        <v>#N/A</v>
      </c>
      <c r="M602" s="73" t="e">
        <f t="shared" si="43"/>
        <v>#N/A</v>
      </c>
      <c r="N602" s="77">
        <f>+IF($E602="","",IF(K602&lt;&gt;"",VLOOKUP(K602,'草地施肥標準'!A$11:P$262,16),""))</f>
      </c>
      <c r="O602" s="77">
        <f>+IF($E602="","",IF(L602&lt;&gt;"",VLOOKUP(L602,'畑作施肥標準'!A$11:AB$430,M602),""))</f>
      </c>
      <c r="P602" s="77"/>
      <c r="Q602" s="78">
        <f t="shared" si="40"/>
      </c>
      <c r="R602" s="104">
        <f t="shared" si="41"/>
      </c>
    </row>
    <row r="603" spans="2:18" ht="15">
      <c r="B603" s="113"/>
      <c r="C603" s="122"/>
      <c r="D603" s="110"/>
      <c r="E603" s="92"/>
      <c r="F603" s="94"/>
      <c r="G603" s="94"/>
      <c r="H603" s="43" t="e">
        <f>+VLOOKUP(D603,'草地施肥標準'!$G$2:$H$5,2)</f>
        <v>#N/A</v>
      </c>
      <c r="I603" s="43" t="e">
        <f t="shared" si="37"/>
        <v>#N/A</v>
      </c>
      <c r="J603" s="73" t="e">
        <f t="shared" si="42"/>
        <v>#N/A</v>
      </c>
      <c r="K603" s="73" t="e">
        <f t="shared" si="38"/>
        <v>#N/A</v>
      </c>
      <c r="L603" s="73" t="e">
        <f t="shared" si="39"/>
        <v>#N/A</v>
      </c>
      <c r="M603" s="73" t="e">
        <f t="shared" si="43"/>
        <v>#N/A</v>
      </c>
      <c r="N603" s="77">
        <f>+IF($E603="","",IF(K603&lt;&gt;"",VLOOKUP(K603,'草地施肥標準'!A$11:P$262,16),""))</f>
      </c>
      <c r="O603" s="77">
        <f>+IF($E603="","",IF(L603&lt;&gt;"",VLOOKUP(L603,'畑作施肥標準'!A$11:AB$430,M603),""))</f>
      </c>
      <c r="P603" s="77"/>
      <c r="Q603" s="78">
        <f t="shared" si="40"/>
      </c>
      <c r="R603" s="104">
        <f t="shared" si="41"/>
      </c>
    </row>
    <row r="604" spans="2:18" ht="15">
      <c r="B604" s="113"/>
      <c r="C604" s="122"/>
      <c r="D604" s="110"/>
      <c r="E604" s="92"/>
      <c r="F604" s="94"/>
      <c r="G604" s="94"/>
      <c r="H604" s="43" t="e">
        <f>+VLOOKUP(D604,'草地施肥標準'!$G$2:$H$5,2)</f>
        <v>#N/A</v>
      </c>
      <c r="I604" s="43" t="e">
        <f t="shared" si="37"/>
        <v>#N/A</v>
      </c>
      <c r="J604" s="73" t="e">
        <f t="shared" si="42"/>
        <v>#N/A</v>
      </c>
      <c r="K604" s="73" t="e">
        <f t="shared" si="38"/>
        <v>#N/A</v>
      </c>
      <c r="L604" s="73" t="e">
        <f t="shared" si="39"/>
        <v>#N/A</v>
      </c>
      <c r="M604" s="73" t="e">
        <f t="shared" si="43"/>
        <v>#N/A</v>
      </c>
      <c r="N604" s="77">
        <f>+IF($E604="","",IF(K604&lt;&gt;"",VLOOKUP(K604,'草地施肥標準'!A$11:P$262,16),""))</f>
      </c>
      <c r="O604" s="77">
        <f>+IF($E604="","",IF(L604&lt;&gt;"",VLOOKUP(L604,'畑作施肥標準'!A$11:AB$430,M604),""))</f>
      </c>
      <c r="P604" s="77"/>
      <c r="Q604" s="78">
        <f t="shared" si="40"/>
      </c>
      <c r="R604" s="104">
        <f t="shared" si="41"/>
      </c>
    </row>
    <row r="605" spans="2:18" ht="15">
      <c r="B605" s="113"/>
      <c r="C605" s="122"/>
      <c r="D605" s="110"/>
      <c r="E605" s="92"/>
      <c r="F605" s="94"/>
      <c r="G605" s="94"/>
      <c r="H605" s="43" t="e">
        <f>+VLOOKUP(D605,'草地施肥標準'!$G$2:$H$5,2)</f>
        <v>#N/A</v>
      </c>
      <c r="I605" s="43" t="e">
        <f t="shared" si="37"/>
        <v>#N/A</v>
      </c>
      <c r="J605" s="73" t="e">
        <f t="shared" si="42"/>
        <v>#N/A</v>
      </c>
      <c r="K605" s="73" t="e">
        <f t="shared" si="38"/>
        <v>#N/A</v>
      </c>
      <c r="L605" s="73" t="e">
        <f t="shared" si="39"/>
        <v>#N/A</v>
      </c>
      <c r="M605" s="73" t="e">
        <f t="shared" si="43"/>
        <v>#N/A</v>
      </c>
      <c r="N605" s="77">
        <f>+IF($E605="","",IF(K605&lt;&gt;"",VLOOKUP(K605,'草地施肥標準'!A$11:P$262,16),""))</f>
      </c>
      <c r="O605" s="77">
        <f>+IF($E605="","",IF(L605&lt;&gt;"",VLOOKUP(L605,'畑作施肥標準'!A$11:AB$430,M605),""))</f>
      </c>
      <c r="P605" s="77"/>
      <c r="Q605" s="78">
        <f t="shared" si="40"/>
      </c>
      <c r="R605" s="104">
        <f t="shared" si="41"/>
      </c>
    </row>
    <row r="606" spans="2:18" ht="15">
      <c r="B606" s="113"/>
      <c r="C606" s="122"/>
      <c r="D606" s="110"/>
      <c r="E606" s="92"/>
      <c r="F606" s="94"/>
      <c r="G606" s="94"/>
      <c r="H606" s="43" t="e">
        <f>+VLOOKUP(D606,'草地施肥標準'!$G$2:$H$5,2)</f>
        <v>#N/A</v>
      </c>
      <c r="I606" s="43" t="e">
        <f t="shared" si="37"/>
        <v>#N/A</v>
      </c>
      <c r="J606" s="73" t="e">
        <f t="shared" si="42"/>
        <v>#N/A</v>
      </c>
      <c r="K606" s="73" t="e">
        <f t="shared" si="38"/>
        <v>#N/A</v>
      </c>
      <c r="L606" s="73" t="e">
        <f t="shared" si="39"/>
        <v>#N/A</v>
      </c>
      <c r="M606" s="73" t="e">
        <f t="shared" si="43"/>
        <v>#N/A</v>
      </c>
      <c r="N606" s="77">
        <f>+IF($E606="","",IF(K606&lt;&gt;"",VLOOKUP(K606,'草地施肥標準'!A$11:P$262,16),""))</f>
      </c>
      <c r="O606" s="77">
        <f>+IF($E606="","",IF(L606&lt;&gt;"",VLOOKUP(L606,'畑作施肥標準'!A$11:AB$430,M606),""))</f>
      </c>
      <c r="P606" s="77"/>
      <c r="Q606" s="78">
        <f t="shared" si="40"/>
      </c>
      <c r="R606" s="104">
        <f t="shared" si="41"/>
      </c>
    </row>
    <row r="607" spans="2:18" ht="15">
      <c r="B607" s="113"/>
      <c r="C607" s="122"/>
      <c r="D607" s="110"/>
      <c r="E607" s="92"/>
      <c r="F607" s="94"/>
      <c r="G607" s="94"/>
      <c r="H607" s="43" t="e">
        <f>+VLOOKUP(D607,'草地施肥標準'!$G$2:$H$5,2)</f>
        <v>#N/A</v>
      </c>
      <c r="I607" s="43" t="e">
        <f t="shared" si="37"/>
        <v>#N/A</v>
      </c>
      <c r="J607" s="73" t="e">
        <f t="shared" si="42"/>
        <v>#N/A</v>
      </c>
      <c r="K607" s="73" t="e">
        <f t="shared" si="38"/>
        <v>#N/A</v>
      </c>
      <c r="L607" s="73" t="e">
        <f t="shared" si="39"/>
        <v>#N/A</v>
      </c>
      <c r="M607" s="73" t="e">
        <f t="shared" si="43"/>
        <v>#N/A</v>
      </c>
      <c r="N607" s="77">
        <f>+IF($E607="","",IF(K607&lt;&gt;"",VLOOKUP(K607,'草地施肥標準'!A$11:P$262,16),""))</f>
      </c>
      <c r="O607" s="77">
        <f>+IF($E607="","",IF(L607&lt;&gt;"",VLOOKUP(L607,'畑作施肥標準'!A$11:AB$430,M607),""))</f>
      </c>
      <c r="P607" s="77"/>
      <c r="Q607" s="78">
        <f t="shared" si="40"/>
      </c>
      <c r="R607" s="104">
        <f t="shared" si="41"/>
      </c>
    </row>
    <row r="608" spans="2:18" ht="15">
      <c r="B608" s="113"/>
      <c r="C608" s="122"/>
      <c r="D608" s="110"/>
      <c r="E608" s="92"/>
      <c r="F608" s="94"/>
      <c r="G608" s="94"/>
      <c r="H608" s="43" t="e">
        <f>+VLOOKUP(D608,'草地施肥標準'!$G$2:$H$5,2)</f>
        <v>#N/A</v>
      </c>
      <c r="I608" s="43" t="e">
        <f t="shared" si="37"/>
        <v>#N/A</v>
      </c>
      <c r="J608" s="73" t="e">
        <f t="shared" si="42"/>
        <v>#N/A</v>
      </c>
      <c r="K608" s="73" t="e">
        <f t="shared" si="38"/>
        <v>#N/A</v>
      </c>
      <c r="L608" s="73" t="e">
        <f t="shared" si="39"/>
        <v>#N/A</v>
      </c>
      <c r="M608" s="73" t="e">
        <f t="shared" si="43"/>
        <v>#N/A</v>
      </c>
      <c r="N608" s="77">
        <f>+IF($E608="","",IF(K608&lt;&gt;"",VLOOKUP(K608,'草地施肥標準'!A$11:P$262,16),""))</f>
      </c>
      <c r="O608" s="77">
        <f>+IF($E608="","",IF(L608&lt;&gt;"",VLOOKUP(L608,'畑作施肥標準'!A$11:AB$430,M608),""))</f>
      </c>
      <c r="P608" s="77"/>
      <c r="Q608" s="78">
        <f t="shared" si="40"/>
      </c>
      <c r="R608" s="104">
        <f t="shared" si="41"/>
      </c>
    </row>
    <row r="609" spans="2:18" ht="15">
      <c r="B609" s="113"/>
      <c r="C609" s="122"/>
      <c r="D609" s="110"/>
      <c r="E609" s="92"/>
      <c r="F609" s="94"/>
      <c r="G609" s="94"/>
      <c r="H609" s="43" t="e">
        <f>+VLOOKUP(D609,'草地施肥標準'!$G$2:$H$5,2)</f>
        <v>#N/A</v>
      </c>
      <c r="I609" s="43" t="e">
        <f t="shared" si="37"/>
        <v>#N/A</v>
      </c>
      <c r="J609" s="73" t="e">
        <f t="shared" si="42"/>
        <v>#N/A</v>
      </c>
      <c r="K609" s="73" t="e">
        <f t="shared" si="38"/>
        <v>#N/A</v>
      </c>
      <c r="L609" s="73" t="e">
        <f t="shared" si="39"/>
        <v>#N/A</v>
      </c>
      <c r="M609" s="73" t="e">
        <f t="shared" si="43"/>
        <v>#N/A</v>
      </c>
      <c r="N609" s="77">
        <f>+IF($E609="","",IF(K609&lt;&gt;"",VLOOKUP(K609,'草地施肥標準'!A$11:P$262,16),""))</f>
      </c>
      <c r="O609" s="77">
        <f>+IF($E609="","",IF(L609&lt;&gt;"",VLOOKUP(L609,'畑作施肥標準'!A$11:AB$430,M609),""))</f>
      </c>
      <c r="P609" s="77"/>
      <c r="Q609" s="78">
        <f t="shared" si="40"/>
      </c>
      <c r="R609" s="104">
        <f t="shared" si="41"/>
      </c>
    </row>
    <row r="610" spans="2:18" ht="15">
      <c r="B610" s="113"/>
      <c r="C610" s="122"/>
      <c r="D610" s="110"/>
      <c r="E610" s="92"/>
      <c r="F610" s="94"/>
      <c r="G610" s="94"/>
      <c r="H610" s="43" t="e">
        <f>+VLOOKUP(D610,'草地施肥標準'!$G$2:$H$5,2)</f>
        <v>#N/A</v>
      </c>
      <c r="I610" s="43" t="e">
        <f t="shared" si="37"/>
        <v>#N/A</v>
      </c>
      <c r="J610" s="73" t="e">
        <f t="shared" si="42"/>
        <v>#N/A</v>
      </c>
      <c r="K610" s="73" t="e">
        <f t="shared" si="38"/>
        <v>#N/A</v>
      </c>
      <c r="L610" s="73" t="e">
        <f t="shared" si="39"/>
        <v>#N/A</v>
      </c>
      <c r="M610" s="73" t="e">
        <f t="shared" si="43"/>
        <v>#N/A</v>
      </c>
      <c r="N610" s="77">
        <f>+IF($E610="","",IF(K610&lt;&gt;"",VLOOKUP(K610,'草地施肥標準'!A$11:P$262,16),""))</f>
      </c>
      <c r="O610" s="77">
        <f>+IF($E610="","",IF(L610&lt;&gt;"",VLOOKUP(L610,'畑作施肥標準'!A$11:AB$430,M610),""))</f>
      </c>
      <c r="P610" s="77"/>
      <c r="Q610" s="78">
        <f t="shared" si="40"/>
      </c>
      <c r="R610" s="104">
        <f t="shared" si="41"/>
      </c>
    </row>
    <row r="611" spans="2:18" ht="15">
      <c r="B611" s="113"/>
      <c r="C611" s="122"/>
      <c r="D611" s="110"/>
      <c r="E611" s="92"/>
      <c r="F611" s="94"/>
      <c r="G611" s="94"/>
      <c r="H611" s="43" t="e">
        <f>+VLOOKUP(D611,'草地施肥標準'!$G$2:$H$5,2)</f>
        <v>#N/A</v>
      </c>
      <c r="I611" s="43" t="e">
        <f t="shared" si="37"/>
        <v>#N/A</v>
      </c>
      <c r="J611" s="73" t="e">
        <f t="shared" si="42"/>
        <v>#N/A</v>
      </c>
      <c r="K611" s="73" t="e">
        <f t="shared" si="38"/>
        <v>#N/A</v>
      </c>
      <c r="L611" s="73" t="e">
        <f t="shared" si="39"/>
        <v>#N/A</v>
      </c>
      <c r="M611" s="73" t="e">
        <f t="shared" si="43"/>
        <v>#N/A</v>
      </c>
      <c r="N611" s="77">
        <f>+IF($E611="","",IF(K611&lt;&gt;"",VLOOKUP(K611,'草地施肥標準'!A$11:P$262,16),""))</f>
      </c>
      <c r="O611" s="77">
        <f>+IF($E611="","",IF(L611&lt;&gt;"",VLOOKUP(L611,'畑作施肥標準'!A$11:AB$430,M611),""))</f>
      </c>
      <c r="P611" s="77"/>
      <c r="Q611" s="78">
        <f t="shared" si="40"/>
      </c>
      <c r="R611" s="104">
        <f t="shared" si="41"/>
      </c>
    </row>
    <row r="612" spans="2:18" ht="15">
      <c r="B612" s="113"/>
      <c r="C612" s="122"/>
      <c r="D612" s="110"/>
      <c r="E612" s="92"/>
      <c r="F612" s="94"/>
      <c r="G612" s="94"/>
      <c r="H612" s="43" t="e">
        <f>+VLOOKUP(D612,'草地施肥標準'!$G$2:$H$5,2)</f>
        <v>#N/A</v>
      </c>
      <c r="I612" s="43" t="e">
        <f t="shared" si="37"/>
        <v>#N/A</v>
      </c>
      <c r="J612" s="73" t="e">
        <f t="shared" si="42"/>
        <v>#N/A</v>
      </c>
      <c r="K612" s="73" t="e">
        <f t="shared" si="38"/>
        <v>#N/A</v>
      </c>
      <c r="L612" s="73" t="e">
        <f t="shared" si="39"/>
        <v>#N/A</v>
      </c>
      <c r="M612" s="73" t="e">
        <f t="shared" si="43"/>
        <v>#N/A</v>
      </c>
      <c r="N612" s="77">
        <f>+IF($E612="","",IF(K612&lt;&gt;"",VLOOKUP(K612,'草地施肥標準'!A$11:P$262,16),""))</f>
      </c>
      <c r="O612" s="77">
        <f>+IF($E612="","",IF(L612&lt;&gt;"",VLOOKUP(L612,'畑作施肥標準'!A$11:AB$430,M612),""))</f>
      </c>
      <c r="P612" s="77"/>
      <c r="Q612" s="78">
        <f t="shared" si="40"/>
      </c>
      <c r="R612" s="104">
        <f t="shared" si="41"/>
      </c>
    </row>
    <row r="613" spans="2:18" ht="15">
      <c r="B613" s="113"/>
      <c r="C613" s="122"/>
      <c r="D613" s="110"/>
      <c r="E613" s="92"/>
      <c r="F613" s="94"/>
      <c r="G613" s="94"/>
      <c r="H613" s="43" t="e">
        <f>+VLOOKUP(D613,'草地施肥標準'!$G$2:$H$5,2)</f>
        <v>#N/A</v>
      </c>
      <c r="I613" s="43" t="e">
        <f t="shared" si="37"/>
        <v>#N/A</v>
      </c>
      <c r="J613" s="73" t="e">
        <f t="shared" si="42"/>
        <v>#N/A</v>
      </c>
      <c r="K613" s="73" t="e">
        <f t="shared" si="38"/>
        <v>#N/A</v>
      </c>
      <c r="L613" s="73" t="e">
        <f t="shared" si="39"/>
        <v>#N/A</v>
      </c>
      <c r="M613" s="73" t="e">
        <f t="shared" si="43"/>
        <v>#N/A</v>
      </c>
      <c r="N613" s="77">
        <f>+IF($E613="","",IF(K613&lt;&gt;"",VLOOKUP(K613,'草地施肥標準'!A$11:P$262,16),""))</f>
      </c>
      <c r="O613" s="77">
        <f>+IF($E613="","",IF(L613&lt;&gt;"",VLOOKUP(L613,'畑作施肥標準'!A$11:AB$430,M613),""))</f>
      </c>
      <c r="P613" s="77"/>
      <c r="Q613" s="78">
        <f t="shared" si="40"/>
      </c>
      <c r="R613" s="104">
        <f t="shared" si="41"/>
      </c>
    </row>
    <row r="614" spans="2:18" ht="15">
      <c r="B614" s="113"/>
      <c r="C614" s="122"/>
      <c r="D614" s="110"/>
      <c r="E614" s="92"/>
      <c r="F614" s="94"/>
      <c r="G614" s="94"/>
      <c r="H614" s="43" t="e">
        <f>+VLOOKUP(D614,'草地施肥標準'!$G$2:$H$5,2)</f>
        <v>#N/A</v>
      </c>
      <c r="I614" s="43" t="e">
        <f t="shared" si="37"/>
        <v>#N/A</v>
      </c>
      <c r="J614" s="73" t="e">
        <f t="shared" si="42"/>
        <v>#N/A</v>
      </c>
      <c r="K614" s="73" t="e">
        <f t="shared" si="38"/>
        <v>#N/A</v>
      </c>
      <c r="L614" s="73" t="e">
        <f t="shared" si="39"/>
        <v>#N/A</v>
      </c>
      <c r="M614" s="73" t="e">
        <f t="shared" si="43"/>
        <v>#N/A</v>
      </c>
      <c r="N614" s="77">
        <f>+IF($E614="","",IF(K614&lt;&gt;"",VLOOKUP(K614,'草地施肥標準'!A$11:P$262,16),""))</f>
      </c>
      <c r="O614" s="77">
        <f>+IF($E614="","",IF(L614&lt;&gt;"",VLOOKUP(L614,'畑作施肥標準'!A$11:AB$430,M614),""))</f>
      </c>
      <c r="P614" s="77"/>
      <c r="Q614" s="78">
        <f t="shared" si="40"/>
      </c>
      <c r="R614" s="104">
        <f t="shared" si="41"/>
      </c>
    </row>
    <row r="615" spans="2:18" ht="15">
      <c r="B615" s="113"/>
      <c r="C615" s="122"/>
      <c r="D615" s="110"/>
      <c r="E615" s="92"/>
      <c r="F615" s="94"/>
      <c r="G615" s="94"/>
      <c r="H615" s="43" t="e">
        <f>+VLOOKUP(D615,'草地施肥標準'!$G$2:$H$5,2)</f>
        <v>#N/A</v>
      </c>
      <c r="I615" s="43" t="e">
        <f aca="true" t="shared" si="44" ref="I615:I678">+VLOOKUP(E615,$E$13:$F$21,2)</f>
        <v>#N/A</v>
      </c>
      <c r="J615" s="73" t="e">
        <f t="shared" si="42"/>
        <v>#N/A</v>
      </c>
      <c r="K615" s="73" t="e">
        <f aca="true" t="shared" si="45" ref="K615:K678">+IF(VALUE(I615)&lt;5,I615&amp;$H$225&amp;H615&amp;J615,"")</f>
        <v>#N/A</v>
      </c>
      <c r="L615" s="73" t="e">
        <f aca="true" t="shared" si="46" ref="L615:L678">+IF(VALUE(I615)&gt;=5,I615&amp;H615&amp;$H$227,"")</f>
        <v>#N/A</v>
      </c>
      <c r="M615" s="73" t="e">
        <f t="shared" si="43"/>
        <v>#N/A</v>
      </c>
      <c r="N615" s="77">
        <f>+IF($E615="","",IF(K615&lt;&gt;"",VLOOKUP(K615,'草地施肥標準'!A$11:P$262,16),""))</f>
      </c>
      <c r="O615" s="77">
        <f>+IF($E615="","",IF(L615&lt;&gt;"",VLOOKUP(L615,'畑作施肥標準'!A$11:AB$430,M615),""))</f>
      </c>
      <c r="P615" s="77"/>
      <c r="Q615" s="78">
        <f aca="true" t="shared" si="47" ref="Q615:Q678">+IF($E615="","",IF(N615="",+$C615/O615,+$C615/N615))</f>
      </c>
      <c r="R615" s="104">
        <f aca="true" t="shared" si="48" ref="R615:R678">+IF(AND(E615&lt;&gt;"",F615="",G615="")=TRUE,+$R$7,IF(OR(N615="-",O615="-")=TRUE,+$R$8,""))</f>
      </c>
    </row>
    <row r="616" spans="2:18" ht="15">
      <c r="B616" s="113"/>
      <c r="C616" s="122"/>
      <c r="D616" s="110"/>
      <c r="E616" s="92"/>
      <c r="F616" s="94"/>
      <c r="G616" s="94"/>
      <c r="H616" s="43" t="e">
        <f>+VLOOKUP(D616,'草地施肥標準'!$G$2:$H$5,2)</f>
        <v>#N/A</v>
      </c>
      <c r="I616" s="43" t="e">
        <f t="shared" si="44"/>
        <v>#N/A</v>
      </c>
      <c r="J616" s="73" t="e">
        <f t="shared" si="42"/>
        <v>#N/A</v>
      </c>
      <c r="K616" s="73" t="e">
        <f t="shared" si="45"/>
        <v>#N/A</v>
      </c>
      <c r="L616" s="73" t="e">
        <f t="shared" si="46"/>
        <v>#N/A</v>
      </c>
      <c r="M616" s="73" t="e">
        <f t="shared" si="43"/>
        <v>#N/A</v>
      </c>
      <c r="N616" s="77">
        <f>+IF($E616="","",IF(K616&lt;&gt;"",VLOOKUP(K616,'草地施肥標準'!A$11:P$262,16),""))</f>
      </c>
      <c r="O616" s="77">
        <f>+IF($E616="","",IF(L616&lt;&gt;"",VLOOKUP(L616,'畑作施肥標準'!A$11:AB$430,M616),""))</f>
      </c>
      <c r="P616" s="77"/>
      <c r="Q616" s="78">
        <f t="shared" si="47"/>
      </c>
      <c r="R616" s="104">
        <f t="shared" si="48"/>
      </c>
    </row>
    <row r="617" spans="2:18" ht="15">
      <c r="B617" s="113"/>
      <c r="C617" s="122"/>
      <c r="D617" s="110"/>
      <c r="E617" s="92"/>
      <c r="F617" s="94"/>
      <c r="G617" s="94"/>
      <c r="H617" s="43" t="e">
        <f>+VLOOKUP(D617,'草地施肥標準'!$G$2:$H$5,2)</f>
        <v>#N/A</v>
      </c>
      <c r="I617" s="43" t="e">
        <f t="shared" si="44"/>
        <v>#N/A</v>
      </c>
      <c r="J617" s="73" t="e">
        <f t="shared" si="42"/>
        <v>#N/A</v>
      </c>
      <c r="K617" s="73" t="e">
        <f t="shared" si="45"/>
        <v>#N/A</v>
      </c>
      <c r="L617" s="73" t="e">
        <f t="shared" si="46"/>
        <v>#N/A</v>
      </c>
      <c r="M617" s="73" t="e">
        <f t="shared" si="43"/>
        <v>#N/A</v>
      </c>
      <c r="N617" s="77">
        <f>+IF($E617="","",IF(K617&lt;&gt;"",VLOOKUP(K617,'草地施肥標準'!A$11:P$262,16),""))</f>
      </c>
      <c r="O617" s="77">
        <f>+IF($E617="","",IF(L617&lt;&gt;"",VLOOKUP(L617,'畑作施肥標準'!A$11:AB$430,M617),""))</f>
      </c>
      <c r="P617" s="77"/>
      <c r="Q617" s="78">
        <f t="shared" si="47"/>
      </c>
      <c r="R617" s="104">
        <f t="shared" si="48"/>
      </c>
    </row>
    <row r="618" spans="2:18" ht="15">
      <c r="B618" s="113"/>
      <c r="C618" s="122"/>
      <c r="D618" s="110"/>
      <c r="E618" s="92"/>
      <c r="F618" s="94"/>
      <c r="G618" s="94"/>
      <c r="H618" s="43" t="e">
        <f>+VLOOKUP(D618,'草地施肥標準'!$G$2:$H$5,2)</f>
        <v>#N/A</v>
      </c>
      <c r="I618" s="43" t="e">
        <f t="shared" si="44"/>
        <v>#N/A</v>
      </c>
      <c r="J618" s="73" t="e">
        <f t="shared" si="42"/>
        <v>#N/A</v>
      </c>
      <c r="K618" s="73" t="e">
        <f t="shared" si="45"/>
        <v>#N/A</v>
      </c>
      <c r="L618" s="73" t="e">
        <f t="shared" si="46"/>
        <v>#N/A</v>
      </c>
      <c r="M618" s="73" t="e">
        <f t="shared" si="43"/>
        <v>#N/A</v>
      </c>
      <c r="N618" s="77">
        <f>+IF($E618="","",IF(K618&lt;&gt;"",VLOOKUP(K618,'草地施肥標準'!A$11:P$262,16),""))</f>
      </c>
      <c r="O618" s="77">
        <f>+IF($E618="","",IF(L618&lt;&gt;"",VLOOKUP(L618,'畑作施肥標準'!A$11:AB$430,M618),""))</f>
      </c>
      <c r="P618" s="77"/>
      <c r="Q618" s="78">
        <f t="shared" si="47"/>
      </c>
      <c r="R618" s="104">
        <f t="shared" si="48"/>
      </c>
    </row>
    <row r="619" spans="2:18" ht="15">
      <c r="B619" s="113"/>
      <c r="C619" s="122"/>
      <c r="D619" s="110"/>
      <c r="E619" s="92"/>
      <c r="F619" s="94"/>
      <c r="G619" s="94"/>
      <c r="H619" s="43" t="e">
        <f>+VLOOKUP(D619,'草地施肥標準'!$G$2:$H$5,2)</f>
        <v>#N/A</v>
      </c>
      <c r="I619" s="43" t="e">
        <f t="shared" si="44"/>
        <v>#N/A</v>
      </c>
      <c r="J619" s="73" t="e">
        <f t="shared" si="42"/>
        <v>#N/A</v>
      </c>
      <c r="K619" s="73" t="e">
        <f t="shared" si="45"/>
        <v>#N/A</v>
      </c>
      <c r="L619" s="73" t="e">
        <f t="shared" si="46"/>
        <v>#N/A</v>
      </c>
      <c r="M619" s="73" t="e">
        <f t="shared" si="43"/>
        <v>#N/A</v>
      </c>
      <c r="N619" s="77">
        <f>+IF($E619="","",IF(K619&lt;&gt;"",VLOOKUP(K619,'草地施肥標準'!A$11:P$262,16),""))</f>
      </c>
      <c r="O619" s="77">
        <f>+IF($E619="","",IF(L619&lt;&gt;"",VLOOKUP(L619,'畑作施肥標準'!A$11:AB$430,M619),""))</f>
      </c>
      <c r="P619" s="77"/>
      <c r="Q619" s="78">
        <f t="shared" si="47"/>
      </c>
      <c r="R619" s="104">
        <f t="shared" si="48"/>
      </c>
    </row>
    <row r="620" spans="2:18" ht="15">
      <c r="B620" s="113"/>
      <c r="C620" s="122"/>
      <c r="D620" s="110"/>
      <c r="E620" s="92"/>
      <c r="F620" s="94"/>
      <c r="G620" s="94"/>
      <c r="H620" s="43" t="e">
        <f>+VLOOKUP(D620,'草地施肥標準'!$G$2:$H$5,2)</f>
        <v>#N/A</v>
      </c>
      <c r="I620" s="43" t="e">
        <f t="shared" si="44"/>
        <v>#N/A</v>
      </c>
      <c r="J620" s="73" t="e">
        <f t="shared" si="42"/>
        <v>#N/A</v>
      </c>
      <c r="K620" s="73" t="e">
        <f t="shared" si="45"/>
        <v>#N/A</v>
      </c>
      <c r="L620" s="73" t="e">
        <f t="shared" si="46"/>
        <v>#N/A</v>
      </c>
      <c r="M620" s="73" t="e">
        <f t="shared" si="43"/>
        <v>#N/A</v>
      </c>
      <c r="N620" s="77">
        <f>+IF($E620="","",IF(K620&lt;&gt;"",VLOOKUP(K620,'草地施肥標準'!A$11:P$262,16),""))</f>
      </c>
      <c r="O620" s="77">
        <f>+IF($E620="","",IF(L620&lt;&gt;"",VLOOKUP(L620,'畑作施肥標準'!A$11:AB$430,M620),""))</f>
      </c>
      <c r="P620" s="77"/>
      <c r="Q620" s="78">
        <f t="shared" si="47"/>
      </c>
      <c r="R620" s="104">
        <f t="shared" si="48"/>
      </c>
    </row>
    <row r="621" spans="2:18" ht="15">
      <c r="B621" s="113"/>
      <c r="C621" s="122"/>
      <c r="D621" s="110"/>
      <c r="E621" s="92"/>
      <c r="F621" s="94"/>
      <c r="G621" s="94"/>
      <c r="H621" s="43" t="e">
        <f>+VLOOKUP(D621,'草地施肥標準'!$G$2:$H$5,2)</f>
        <v>#N/A</v>
      </c>
      <c r="I621" s="43" t="e">
        <f t="shared" si="44"/>
        <v>#N/A</v>
      </c>
      <c r="J621" s="73" t="e">
        <f t="shared" si="42"/>
        <v>#N/A</v>
      </c>
      <c r="K621" s="73" t="e">
        <f t="shared" si="45"/>
        <v>#N/A</v>
      </c>
      <c r="L621" s="73" t="e">
        <f t="shared" si="46"/>
        <v>#N/A</v>
      </c>
      <c r="M621" s="73" t="e">
        <f t="shared" si="43"/>
        <v>#N/A</v>
      </c>
      <c r="N621" s="77">
        <f>+IF($E621="","",IF(K621&lt;&gt;"",VLOOKUP(K621,'草地施肥標準'!A$11:P$262,16),""))</f>
      </c>
      <c r="O621" s="77">
        <f>+IF($E621="","",IF(L621&lt;&gt;"",VLOOKUP(L621,'畑作施肥標準'!A$11:AB$430,M621),""))</f>
      </c>
      <c r="P621" s="77"/>
      <c r="Q621" s="78">
        <f t="shared" si="47"/>
      </c>
      <c r="R621" s="104">
        <f t="shared" si="48"/>
      </c>
    </row>
    <row r="622" spans="2:18" ht="15">
      <c r="B622" s="113"/>
      <c r="C622" s="122"/>
      <c r="D622" s="110"/>
      <c r="E622" s="92"/>
      <c r="F622" s="94"/>
      <c r="G622" s="94"/>
      <c r="H622" s="43" t="e">
        <f>+VLOOKUP(D622,'草地施肥標準'!$G$2:$H$5,2)</f>
        <v>#N/A</v>
      </c>
      <c r="I622" s="43" t="e">
        <f t="shared" si="44"/>
        <v>#N/A</v>
      </c>
      <c r="J622" s="73" t="e">
        <f aca="true" t="shared" si="49" ref="J622:J685">+IF(VALUE(I622)&lt;5,VLOOKUP(F622,$G$13:$H$17,2),"")</f>
        <v>#N/A</v>
      </c>
      <c r="K622" s="73" t="e">
        <f t="shared" si="45"/>
        <v>#N/A</v>
      </c>
      <c r="L622" s="73" t="e">
        <f t="shared" si="46"/>
        <v>#N/A</v>
      </c>
      <c r="M622" s="73" t="e">
        <f t="shared" si="43"/>
        <v>#N/A</v>
      </c>
      <c r="N622" s="77">
        <f>+IF($E622="","",IF(K622&lt;&gt;"",VLOOKUP(K622,'草地施肥標準'!A$11:P$262,16),""))</f>
      </c>
      <c r="O622" s="77">
        <f>+IF($E622="","",IF(L622&lt;&gt;"",VLOOKUP(L622,'畑作施肥標準'!A$11:AB$430,M622),""))</f>
      </c>
      <c r="P622" s="77"/>
      <c r="Q622" s="78">
        <f t="shared" si="47"/>
      </c>
      <c r="R622" s="104">
        <f t="shared" si="48"/>
      </c>
    </row>
    <row r="623" spans="2:18" ht="15">
      <c r="B623" s="113"/>
      <c r="C623" s="122"/>
      <c r="D623" s="110"/>
      <c r="E623" s="92"/>
      <c r="F623" s="94"/>
      <c r="G623" s="94"/>
      <c r="H623" s="43" t="e">
        <f>+VLOOKUP(D623,'草地施肥標準'!$G$2:$H$5,2)</f>
        <v>#N/A</v>
      </c>
      <c r="I623" s="43" t="e">
        <f t="shared" si="44"/>
        <v>#N/A</v>
      </c>
      <c r="J623" s="73" t="e">
        <f t="shared" si="49"/>
        <v>#N/A</v>
      </c>
      <c r="K623" s="73" t="e">
        <f t="shared" si="45"/>
        <v>#N/A</v>
      </c>
      <c r="L623" s="73" t="e">
        <f t="shared" si="46"/>
        <v>#N/A</v>
      </c>
      <c r="M623" s="73" t="e">
        <f t="shared" si="43"/>
        <v>#N/A</v>
      </c>
      <c r="N623" s="77">
        <f>+IF($E623="","",IF(K623&lt;&gt;"",VLOOKUP(K623,'草地施肥標準'!A$11:P$262,16),""))</f>
      </c>
      <c r="O623" s="77">
        <f>+IF($E623="","",IF(L623&lt;&gt;"",VLOOKUP(L623,'畑作施肥標準'!A$11:AB$430,M623),""))</f>
      </c>
      <c r="P623" s="77"/>
      <c r="Q623" s="78">
        <f t="shared" si="47"/>
      </c>
      <c r="R623" s="104">
        <f t="shared" si="48"/>
      </c>
    </row>
    <row r="624" spans="2:18" ht="15">
      <c r="B624" s="113"/>
      <c r="C624" s="122"/>
      <c r="D624" s="110"/>
      <c r="E624" s="92"/>
      <c r="F624" s="94"/>
      <c r="G624" s="94"/>
      <c r="H624" s="43" t="e">
        <f>+VLOOKUP(D624,'草地施肥標準'!$G$2:$H$5,2)</f>
        <v>#N/A</v>
      </c>
      <c r="I624" s="43" t="e">
        <f t="shared" si="44"/>
        <v>#N/A</v>
      </c>
      <c r="J624" s="73" t="e">
        <f t="shared" si="49"/>
        <v>#N/A</v>
      </c>
      <c r="K624" s="73" t="e">
        <f t="shared" si="45"/>
        <v>#N/A</v>
      </c>
      <c r="L624" s="73" t="e">
        <f t="shared" si="46"/>
        <v>#N/A</v>
      </c>
      <c r="M624" s="73" t="e">
        <f aca="true" t="shared" si="50" ref="M624:M687">+IF(L624&lt;&gt;"",+VLOOKUP(G624,$K$1:$L$4,2),"")</f>
        <v>#N/A</v>
      </c>
      <c r="N624" s="77">
        <f>+IF($E624="","",IF(K624&lt;&gt;"",VLOOKUP(K624,'草地施肥標準'!A$11:P$262,16),""))</f>
      </c>
      <c r="O624" s="77">
        <f>+IF($E624="","",IF(L624&lt;&gt;"",VLOOKUP(L624,'畑作施肥標準'!A$11:AB$430,M624),""))</f>
      </c>
      <c r="P624" s="77"/>
      <c r="Q624" s="78">
        <f t="shared" si="47"/>
      </c>
      <c r="R624" s="104">
        <f t="shared" si="48"/>
      </c>
    </row>
    <row r="625" spans="2:18" ht="15">
      <c r="B625" s="113"/>
      <c r="C625" s="122"/>
      <c r="D625" s="110"/>
      <c r="E625" s="92"/>
      <c r="F625" s="94"/>
      <c r="G625" s="94"/>
      <c r="H625" s="43" t="e">
        <f>+VLOOKUP(D625,'草地施肥標準'!$G$2:$H$5,2)</f>
        <v>#N/A</v>
      </c>
      <c r="I625" s="43" t="e">
        <f t="shared" si="44"/>
        <v>#N/A</v>
      </c>
      <c r="J625" s="73" t="e">
        <f t="shared" si="49"/>
        <v>#N/A</v>
      </c>
      <c r="K625" s="73" t="e">
        <f t="shared" si="45"/>
        <v>#N/A</v>
      </c>
      <c r="L625" s="73" t="e">
        <f t="shared" si="46"/>
        <v>#N/A</v>
      </c>
      <c r="M625" s="73" t="e">
        <f t="shared" si="50"/>
        <v>#N/A</v>
      </c>
      <c r="N625" s="77">
        <f>+IF($E625="","",IF(K625&lt;&gt;"",VLOOKUP(K625,'草地施肥標準'!A$11:P$262,16),""))</f>
      </c>
      <c r="O625" s="77">
        <f>+IF($E625="","",IF(L625&lt;&gt;"",VLOOKUP(L625,'畑作施肥標準'!A$11:AB$430,M625),""))</f>
      </c>
      <c r="P625" s="77"/>
      <c r="Q625" s="78">
        <f t="shared" si="47"/>
      </c>
      <c r="R625" s="104">
        <f t="shared" si="48"/>
      </c>
    </row>
    <row r="626" spans="2:18" ht="15">
      <c r="B626" s="113"/>
      <c r="C626" s="122"/>
      <c r="D626" s="110"/>
      <c r="E626" s="92"/>
      <c r="F626" s="94"/>
      <c r="G626" s="94"/>
      <c r="H626" s="43" t="e">
        <f>+VLOOKUP(D626,'草地施肥標準'!$G$2:$H$5,2)</f>
        <v>#N/A</v>
      </c>
      <c r="I626" s="43" t="e">
        <f t="shared" si="44"/>
        <v>#N/A</v>
      </c>
      <c r="J626" s="73" t="e">
        <f t="shared" si="49"/>
        <v>#N/A</v>
      </c>
      <c r="K626" s="73" t="e">
        <f t="shared" si="45"/>
        <v>#N/A</v>
      </c>
      <c r="L626" s="73" t="e">
        <f t="shared" si="46"/>
        <v>#N/A</v>
      </c>
      <c r="M626" s="73" t="e">
        <f t="shared" si="50"/>
        <v>#N/A</v>
      </c>
      <c r="N626" s="77">
        <f>+IF($E626="","",IF(K626&lt;&gt;"",VLOOKUP(K626,'草地施肥標準'!A$11:P$262,16),""))</f>
      </c>
      <c r="O626" s="77">
        <f>+IF($E626="","",IF(L626&lt;&gt;"",VLOOKUP(L626,'畑作施肥標準'!A$11:AB$430,M626),""))</f>
      </c>
      <c r="P626" s="77"/>
      <c r="Q626" s="78">
        <f t="shared" si="47"/>
      </c>
      <c r="R626" s="104">
        <f t="shared" si="48"/>
      </c>
    </row>
    <row r="627" spans="2:18" ht="15">
      <c r="B627" s="113"/>
      <c r="C627" s="122"/>
      <c r="D627" s="110"/>
      <c r="E627" s="92"/>
      <c r="F627" s="94"/>
      <c r="G627" s="94"/>
      <c r="H627" s="43" t="e">
        <f>+VLOOKUP(D627,'草地施肥標準'!$G$2:$H$5,2)</f>
        <v>#N/A</v>
      </c>
      <c r="I627" s="43" t="e">
        <f t="shared" si="44"/>
        <v>#N/A</v>
      </c>
      <c r="J627" s="73" t="e">
        <f t="shared" si="49"/>
        <v>#N/A</v>
      </c>
      <c r="K627" s="73" t="e">
        <f t="shared" si="45"/>
        <v>#N/A</v>
      </c>
      <c r="L627" s="73" t="e">
        <f t="shared" si="46"/>
        <v>#N/A</v>
      </c>
      <c r="M627" s="73" t="e">
        <f t="shared" si="50"/>
        <v>#N/A</v>
      </c>
      <c r="N627" s="77">
        <f>+IF($E627="","",IF(K627&lt;&gt;"",VLOOKUP(K627,'草地施肥標準'!A$11:P$262,16),""))</f>
      </c>
      <c r="O627" s="77">
        <f>+IF($E627="","",IF(L627&lt;&gt;"",VLOOKUP(L627,'畑作施肥標準'!A$11:AB$430,M627),""))</f>
      </c>
      <c r="P627" s="77"/>
      <c r="Q627" s="78">
        <f t="shared" si="47"/>
      </c>
      <c r="R627" s="104">
        <f t="shared" si="48"/>
      </c>
    </row>
    <row r="628" spans="2:18" ht="15">
      <c r="B628" s="113"/>
      <c r="C628" s="122"/>
      <c r="D628" s="110"/>
      <c r="E628" s="92"/>
      <c r="F628" s="94"/>
      <c r="G628" s="94"/>
      <c r="H628" s="43" t="e">
        <f>+VLOOKUP(D628,'草地施肥標準'!$G$2:$H$5,2)</f>
        <v>#N/A</v>
      </c>
      <c r="I628" s="43" t="e">
        <f t="shared" si="44"/>
        <v>#N/A</v>
      </c>
      <c r="J628" s="73" t="e">
        <f t="shared" si="49"/>
        <v>#N/A</v>
      </c>
      <c r="K628" s="73" t="e">
        <f t="shared" si="45"/>
        <v>#N/A</v>
      </c>
      <c r="L628" s="73" t="e">
        <f t="shared" si="46"/>
        <v>#N/A</v>
      </c>
      <c r="M628" s="73" t="e">
        <f t="shared" si="50"/>
        <v>#N/A</v>
      </c>
      <c r="N628" s="77">
        <f>+IF($E628="","",IF(K628&lt;&gt;"",VLOOKUP(K628,'草地施肥標準'!A$11:P$262,16),""))</f>
      </c>
      <c r="O628" s="77">
        <f>+IF($E628="","",IF(L628&lt;&gt;"",VLOOKUP(L628,'畑作施肥標準'!A$11:AB$430,M628),""))</f>
      </c>
      <c r="P628" s="77"/>
      <c r="Q628" s="78">
        <f t="shared" si="47"/>
      </c>
      <c r="R628" s="104">
        <f t="shared" si="48"/>
      </c>
    </row>
    <row r="629" spans="2:18" ht="15">
      <c r="B629" s="113"/>
      <c r="C629" s="122"/>
      <c r="D629" s="110"/>
      <c r="E629" s="92"/>
      <c r="F629" s="94"/>
      <c r="G629" s="94"/>
      <c r="H629" s="43" t="e">
        <f>+VLOOKUP(D629,'草地施肥標準'!$G$2:$H$5,2)</f>
        <v>#N/A</v>
      </c>
      <c r="I629" s="43" t="e">
        <f t="shared" si="44"/>
        <v>#N/A</v>
      </c>
      <c r="J629" s="73" t="e">
        <f t="shared" si="49"/>
        <v>#N/A</v>
      </c>
      <c r="K629" s="73" t="e">
        <f t="shared" si="45"/>
        <v>#N/A</v>
      </c>
      <c r="L629" s="73" t="e">
        <f t="shared" si="46"/>
        <v>#N/A</v>
      </c>
      <c r="M629" s="73" t="e">
        <f t="shared" si="50"/>
        <v>#N/A</v>
      </c>
      <c r="N629" s="77">
        <f>+IF($E629="","",IF(K629&lt;&gt;"",VLOOKUP(K629,'草地施肥標準'!A$11:P$262,16),""))</f>
      </c>
      <c r="O629" s="77">
        <f>+IF($E629="","",IF(L629&lt;&gt;"",VLOOKUP(L629,'畑作施肥標準'!A$11:AB$430,M629),""))</f>
      </c>
      <c r="P629" s="77"/>
      <c r="Q629" s="78">
        <f t="shared" si="47"/>
      </c>
      <c r="R629" s="104">
        <f t="shared" si="48"/>
      </c>
    </row>
    <row r="630" spans="2:18" ht="15">
      <c r="B630" s="113"/>
      <c r="C630" s="122"/>
      <c r="D630" s="110"/>
      <c r="E630" s="92"/>
      <c r="F630" s="94"/>
      <c r="G630" s="94"/>
      <c r="H630" s="43" t="e">
        <f>+VLOOKUP(D630,'草地施肥標準'!$G$2:$H$5,2)</f>
        <v>#N/A</v>
      </c>
      <c r="I630" s="43" t="e">
        <f t="shared" si="44"/>
        <v>#N/A</v>
      </c>
      <c r="J630" s="73" t="e">
        <f t="shared" si="49"/>
        <v>#N/A</v>
      </c>
      <c r="K630" s="73" t="e">
        <f t="shared" si="45"/>
        <v>#N/A</v>
      </c>
      <c r="L630" s="73" t="e">
        <f t="shared" si="46"/>
        <v>#N/A</v>
      </c>
      <c r="M630" s="73" t="e">
        <f t="shared" si="50"/>
        <v>#N/A</v>
      </c>
      <c r="N630" s="77">
        <f>+IF($E630="","",IF(K630&lt;&gt;"",VLOOKUP(K630,'草地施肥標準'!A$11:P$262,16),""))</f>
      </c>
      <c r="O630" s="77">
        <f>+IF($E630="","",IF(L630&lt;&gt;"",VLOOKUP(L630,'畑作施肥標準'!A$11:AB$430,M630),""))</f>
      </c>
      <c r="P630" s="77"/>
      <c r="Q630" s="78">
        <f t="shared" si="47"/>
      </c>
      <c r="R630" s="104">
        <f t="shared" si="48"/>
      </c>
    </row>
    <row r="631" spans="2:18" ht="15">
      <c r="B631" s="113"/>
      <c r="C631" s="122"/>
      <c r="D631" s="110"/>
      <c r="E631" s="92"/>
      <c r="F631" s="94"/>
      <c r="G631" s="94"/>
      <c r="H631" s="43" t="e">
        <f>+VLOOKUP(D631,'草地施肥標準'!$G$2:$H$5,2)</f>
        <v>#N/A</v>
      </c>
      <c r="I631" s="43" t="e">
        <f t="shared" si="44"/>
        <v>#N/A</v>
      </c>
      <c r="J631" s="73" t="e">
        <f t="shared" si="49"/>
        <v>#N/A</v>
      </c>
      <c r="K631" s="73" t="e">
        <f t="shared" si="45"/>
        <v>#N/A</v>
      </c>
      <c r="L631" s="73" t="e">
        <f t="shared" si="46"/>
        <v>#N/A</v>
      </c>
      <c r="M631" s="73" t="e">
        <f t="shared" si="50"/>
        <v>#N/A</v>
      </c>
      <c r="N631" s="77">
        <f>+IF($E631="","",IF(K631&lt;&gt;"",VLOOKUP(K631,'草地施肥標準'!A$11:P$262,16),""))</f>
      </c>
      <c r="O631" s="77">
        <f>+IF($E631="","",IF(L631&lt;&gt;"",VLOOKUP(L631,'畑作施肥標準'!A$11:AB$430,M631),""))</f>
      </c>
      <c r="P631" s="77"/>
      <c r="Q631" s="78">
        <f t="shared" si="47"/>
      </c>
      <c r="R631" s="104">
        <f t="shared" si="48"/>
      </c>
    </row>
    <row r="632" spans="2:18" ht="15">
      <c r="B632" s="113"/>
      <c r="C632" s="122"/>
      <c r="D632" s="110"/>
      <c r="E632" s="92"/>
      <c r="F632" s="94"/>
      <c r="G632" s="94"/>
      <c r="H632" s="43" t="e">
        <f>+VLOOKUP(D632,'草地施肥標準'!$G$2:$H$5,2)</f>
        <v>#N/A</v>
      </c>
      <c r="I632" s="43" t="e">
        <f t="shared" si="44"/>
        <v>#N/A</v>
      </c>
      <c r="J632" s="73" t="e">
        <f t="shared" si="49"/>
        <v>#N/A</v>
      </c>
      <c r="K632" s="73" t="e">
        <f t="shared" si="45"/>
        <v>#N/A</v>
      </c>
      <c r="L632" s="73" t="e">
        <f t="shared" si="46"/>
        <v>#N/A</v>
      </c>
      <c r="M632" s="73" t="e">
        <f t="shared" si="50"/>
        <v>#N/A</v>
      </c>
      <c r="N632" s="77">
        <f>+IF($E632="","",IF(K632&lt;&gt;"",VLOOKUP(K632,'草地施肥標準'!A$11:P$262,16),""))</f>
      </c>
      <c r="O632" s="77">
        <f>+IF($E632="","",IF(L632&lt;&gt;"",VLOOKUP(L632,'畑作施肥標準'!A$11:AB$430,M632),""))</f>
      </c>
      <c r="P632" s="77"/>
      <c r="Q632" s="78">
        <f t="shared" si="47"/>
      </c>
      <c r="R632" s="104">
        <f t="shared" si="48"/>
      </c>
    </row>
    <row r="633" spans="2:18" ht="15">
      <c r="B633" s="113"/>
      <c r="C633" s="122"/>
      <c r="D633" s="110"/>
      <c r="E633" s="92"/>
      <c r="F633" s="94"/>
      <c r="G633" s="94"/>
      <c r="H633" s="43" t="e">
        <f>+VLOOKUP(D633,'草地施肥標準'!$G$2:$H$5,2)</f>
        <v>#N/A</v>
      </c>
      <c r="I633" s="43" t="e">
        <f t="shared" si="44"/>
        <v>#N/A</v>
      </c>
      <c r="J633" s="73" t="e">
        <f t="shared" si="49"/>
        <v>#N/A</v>
      </c>
      <c r="K633" s="73" t="e">
        <f t="shared" si="45"/>
        <v>#N/A</v>
      </c>
      <c r="L633" s="73" t="e">
        <f t="shared" si="46"/>
        <v>#N/A</v>
      </c>
      <c r="M633" s="73" t="e">
        <f t="shared" si="50"/>
        <v>#N/A</v>
      </c>
      <c r="N633" s="77">
        <f>+IF($E633="","",IF(K633&lt;&gt;"",VLOOKUP(K633,'草地施肥標準'!A$11:P$262,16),""))</f>
      </c>
      <c r="O633" s="77">
        <f>+IF($E633="","",IF(L633&lt;&gt;"",VLOOKUP(L633,'畑作施肥標準'!A$11:AB$430,M633),""))</f>
      </c>
      <c r="P633" s="77"/>
      <c r="Q633" s="78">
        <f t="shared" si="47"/>
      </c>
      <c r="R633" s="104">
        <f t="shared" si="48"/>
      </c>
    </row>
    <row r="634" spans="2:18" ht="15">
      <c r="B634" s="113"/>
      <c r="C634" s="122"/>
      <c r="D634" s="110"/>
      <c r="E634" s="92"/>
      <c r="F634" s="94"/>
      <c r="G634" s="94"/>
      <c r="H634" s="43" t="e">
        <f>+VLOOKUP(D634,'草地施肥標準'!$G$2:$H$5,2)</f>
        <v>#N/A</v>
      </c>
      <c r="I634" s="43" t="e">
        <f t="shared" si="44"/>
        <v>#N/A</v>
      </c>
      <c r="J634" s="73" t="e">
        <f t="shared" si="49"/>
        <v>#N/A</v>
      </c>
      <c r="K634" s="73" t="e">
        <f t="shared" si="45"/>
        <v>#N/A</v>
      </c>
      <c r="L634" s="73" t="e">
        <f t="shared" si="46"/>
        <v>#N/A</v>
      </c>
      <c r="M634" s="73" t="e">
        <f t="shared" si="50"/>
        <v>#N/A</v>
      </c>
      <c r="N634" s="77">
        <f>+IF($E634="","",IF(K634&lt;&gt;"",VLOOKUP(K634,'草地施肥標準'!A$11:P$262,16),""))</f>
      </c>
      <c r="O634" s="77">
        <f>+IF($E634="","",IF(L634&lt;&gt;"",VLOOKUP(L634,'畑作施肥標準'!A$11:AB$430,M634),""))</f>
      </c>
      <c r="P634" s="77"/>
      <c r="Q634" s="78">
        <f t="shared" si="47"/>
      </c>
      <c r="R634" s="104">
        <f t="shared" si="48"/>
      </c>
    </row>
    <row r="635" spans="2:18" ht="15">
      <c r="B635" s="113"/>
      <c r="C635" s="122"/>
      <c r="D635" s="110"/>
      <c r="E635" s="92"/>
      <c r="F635" s="94"/>
      <c r="G635" s="94"/>
      <c r="H635" s="43" t="e">
        <f>+VLOOKUP(D635,'草地施肥標準'!$G$2:$H$5,2)</f>
        <v>#N/A</v>
      </c>
      <c r="I635" s="43" t="e">
        <f t="shared" si="44"/>
        <v>#N/A</v>
      </c>
      <c r="J635" s="73" t="e">
        <f t="shared" si="49"/>
        <v>#N/A</v>
      </c>
      <c r="K635" s="73" t="e">
        <f t="shared" si="45"/>
        <v>#N/A</v>
      </c>
      <c r="L635" s="73" t="e">
        <f t="shared" si="46"/>
        <v>#N/A</v>
      </c>
      <c r="M635" s="73" t="e">
        <f t="shared" si="50"/>
        <v>#N/A</v>
      </c>
      <c r="N635" s="77">
        <f>+IF($E635="","",IF(K635&lt;&gt;"",VLOOKUP(K635,'草地施肥標準'!A$11:P$262,16),""))</f>
      </c>
      <c r="O635" s="77">
        <f>+IF($E635="","",IF(L635&lt;&gt;"",VLOOKUP(L635,'畑作施肥標準'!A$11:AB$430,M635),""))</f>
      </c>
      <c r="P635" s="77"/>
      <c r="Q635" s="78">
        <f t="shared" si="47"/>
      </c>
      <c r="R635" s="104">
        <f t="shared" si="48"/>
      </c>
    </row>
    <row r="636" spans="2:18" ht="15">
      <c r="B636" s="113"/>
      <c r="C636" s="122"/>
      <c r="D636" s="110"/>
      <c r="E636" s="92"/>
      <c r="F636" s="94"/>
      <c r="G636" s="94"/>
      <c r="H636" s="43" t="e">
        <f>+VLOOKUP(D636,'草地施肥標準'!$G$2:$H$5,2)</f>
        <v>#N/A</v>
      </c>
      <c r="I636" s="43" t="e">
        <f t="shared" si="44"/>
        <v>#N/A</v>
      </c>
      <c r="J636" s="73" t="e">
        <f t="shared" si="49"/>
        <v>#N/A</v>
      </c>
      <c r="K636" s="73" t="e">
        <f t="shared" si="45"/>
        <v>#N/A</v>
      </c>
      <c r="L636" s="73" t="e">
        <f t="shared" si="46"/>
        <v>#N/A</v>
      </c>
      <c r="M636" s="73" t="e">
        <f t="shared" si="50"/>
        <v>#N/A</v>
      </c>
      <c r="N636" s="77">
        <f>+IF($E636="","",IF(K636&lt;&gt;"",VLOOKUP(K636,'草地施肥標準'!A$11:P$262,16),""))</f>
      </c>
      <c r="O636" s="77">
        <f>+IF($E636="","",IF(L636&lt;&gt;"",VLOOKUP(L636,'畑作施肥標準'!A$11:AB$430,M636),""))</f>
      </c>
      <c r="P636" s="77"/>
      <c r="Q636" s="78">
        <f t="shared" si="47"/>
      </c>
      <c r="R636" s="104">
        <f t="shared" si="48"/>
      </c>
    </row>
    <row r="637" spans="2:18" ht="15">
      <c r="B637" s="113"/>
      <c r="C637" s="122"/>
      <c r="D637" s="110"/>
      <c r="E637" s="92"/>
      <c r="F637" s="94"/>
      <c r="G637" s="94"/>
      <c r="H637" s="43" t="e">
        <f>+VLOOKUP(D637,'草地施肥標準'!$G$2:$H$5,2)</f>
        <v>#N/A</v>
      </c>
      <c r="I637" s="43" t="e">
        <f t="shared" si="44"/>
        <v>#N/A</v>
      </c>
      <c r="J637" s="73" t="e">
        <f t="shared" si="49"/>
        <v>#N/A</v>
      </c>
      <c r="K637" s="73" t="e">
        <f t="shared" si="45"/>
        <v>#N/A</v>
      </c>
      <c r="L637" s="73" t="e">
        <f t="shared" si="46"/>
        <v>#N/A</v>
      </c>
      <c r="M637" s="73" t="e">
        <f t="shared" si="50"/>
        <v>#N/A</v>
      </c>
      <c r="N637" s="77">
        <f>+IF($E637="","",IF(K637&lt;&gt;"",VLOOKUP(K637,'草地施肥標準'!A$11:P$262,16),""))</f>
      </c>
      <c r="O637" s="77">
        <f>+IF($E637="","",IF(L637&lt;&gt;"",VLOOKUP(L637,'畑作施肥標準'!A$11:AB$430,M637),""))</f>
      </c>
      <c r="P637" s="77"/>
      <c r="Q637" s="78">
        <f t="shared" si="47"/>
      </c>
      <c r="R637" s="104">
        <f t="shared" si="48"/>
      </c>
    </row>
    <row r="638" spans="2:18" ht="15">
      <c r="B638" s="113"/>
      <c r="C638" s="122"/>
      <c r="D638" s="110"/>
      <c r="E638" s="92"/>
      <c r="F638" s="94"/>
      <c r="G638" s="94"/>
      <c r="H638" s="43" t="e">
        <f>+VLOOKUP(D638,'草地施肥標準'!$G$2:$H$5,2)</f>
        <v>#N/A</v>
      </c>
      <c r="I638" s="43" t="e">
        <f t="shared" si="44"/>
        <v>#N/A</v>
      </c>
      <c r="J638" s="73" t="e">
        <f t="shared" si="49"/>
        <v>#N/A</v>
      </c>
      <c r="K638" s="73" t="e">
        <f t="shared" si="45"/>
        <v>#N/A</v>
      </c>
      <c r="L638" s="73" t="e">
        <f t="shared" si="46"/>
        <v>#N/A</v>
      </c>
      <c r="M638" s="73" t="e">
        <f t="shared" si="50"/>
        <v>#N/A</v>
      </c>
      <c r="N638" s="77">
        <f>+IF($E638="","",IF(K638&lt;&gt;"",VLOOKUP(K638,'草地施肥標準'!A$11:P$262,16),""))</f>
      </c>
      <c r="O638" s="77">
        <f>+IF($E638="","",IF(L638&lt;&gt;"",VLOOKUP(L638,'畑作施肥標準'!A$11:AB$430,M638),""))</f>
      </c>
      <c r="P638" s="77"/>
      <c r="Q638" s="78">
        <f t="shared" si="47"/>
      </c>
      <c r="R638" s="104">
        <f t="shared" si="48"/>
      </c>
    </row>
    <row r="639" spans="2:18" ht="15">
      <c r="B639" s="113"/>
      <c r="C639" s="122"/>
      <c r="D639" s="110"/>
      <c r="E639" s="92"/>
      <c r="F639" s="94"/>
      <c r="G639" s="94"/>
      <c r="H639" s="43" t="e">
        <f>+VLOOKUP(D639,'草地施肥標準'!$G$2:$H$5,2)</f>
        <v>#N/A</v>
      </c>
      <c r="I639" s="43" t="e">
        <f t="shared" si="44"/>
        <v>#N/A</v>
      </c>
      <c r="J639" s="73" t="e">
        <f t="shared" si="49"/>
        <v>#N/A</v>
      </c>
      <c r="K639" s="73" t="e">
        <f t="shared" si="45"/>
        <v>#N/A</v>
      </c>
      <c r="L639" s="73" t="e">
        <f t="shared" si="46"/>
        <v>#N/A</v>
      </c>
      <c r="M639" s="73" t="e">
        <f t="shared" si="50"/>
        <v>#N/A</v>
      </c>
      <c r="N639" s="77">
        <f>+IF($E639="","",IF(K639&lt;&gt;"",VLOOKUP(K639,'草地施肥標準'!A$11:P$262,16),""))</f>
      </c>
      <c r="O639" s="77">
        <f>+IF($E639="","",IF(L639&lt;&gt;"",VLOOKUP(L639,'畑作施肥標準'!A$11:AB$430,M639),""))</f>
      </c>
      <c r="P639" s="77"/>
      <c r="Q639" s="78">
        <f t="shared" si="47"/>
      </c>
      <c r="R639" s="104">
        <f t="shared" si="48"/>
      </c>
    </row>
    <row r="640" spans="2:18" ht="15">
      <c r="B640" s="113"/>
      <c r="C640" s="122"/>
      <c r="D640" s="110"/>
      <c r="E640" s="92"/>
      <c r="F640" s="94"/>
      <c r="G640" s="94"/>
      <c r="H640" s="43" t="e">
        <f>+VLOOKUP(D640,'草地施肥標準'!$G$2:$H$5,2)</f>
        <v>#N/A</v>
      </c>
      <c r="I640" s="43" t="e">
        <f t="shared" si="44"/>
        <v>#N/A</v>
      </c>
      <c r="J640" s="73" t="e">
        <f t="shared" si="49"/>
        <v>#N/A</v>
      </c>
      <c r="K640" s="73" t="e">
        <f t="shared" si="45"/>
        <v>#N/A</v>
      </c>
      <c r="L640" s="73" t="e">
        <f t="shared" si="46"/>
        <v>#N/A</v>
      </c>
      <c r="M640" s="73" t="e">
        <f t="shared" si="50"/>
        <v>#N/A</v>
      </c>
      <c r="N640" s="77">
        <f>+IF($E640="","",IF(K640&lt;&gt;"",VLOOKUP(K640,'草地施肥標準'!A$11:P$262,16),""))</f>
      </c>
      <c r="O640" s="77">
        <f>+IF($E640="","",IF(L640&lt;&gt;"",VLOOKUP(L640,'畑作施肥標準'!A$11:AB$430,M640),""))</f>
      </c>
      <c r="P640" s="77"/>
      <c r="Q640" s="78">
        <f t="shared" si="47"/>
      </c>
      <c r="R640" s="104">
        <f t="shared" si="48"/>
      </c>
    </row>
    <row r="641" spans="2:18" ht="15">
      <c r="B641" s="113"/>
      <c r="C641" s="122"/>
      <c r="D641" s="110"/>
      <c r="E641" s="92"/>
      <c r="F641" s="94"/>
      <c r="G641" s="94"/>
      <c r="H641" s="43" t="e">
        <f>+VLOOKUP(D641,'草地施肥標準'!$G$2:$H$5,2)</f>
        <v>#N/A</v>
      </c>
      <c r="I641" s="43" t="e">
        <f t="shared" si="44"/>
        <v>#N/A</v>
      </c>
      <c r="J641" s="73" t="e">
        <f t="shared" si="49"/>
        <v>#N/A</v>
      </c>
      <c r="K641" s="73" t="e">
        <f t="shared" si="45"/>
        <v>#N/A</v>
      </c>
      <c r="L641" s="73" t="e">
        <f t="shared" si="46"/>
        <v>#N/A</v>
      </c>
      <c r="M641" s="73" t="e">
        <f t="shared" si="50"/>
        <v>#N/A</v>
      </c>
      <c r="N641" s="77">
        <f>+IF($E641="","",IF(K641&lt;&gt;"",VLOOKUP(K641,'草地施肥標準'!A$11:P$262,16),""))</f>
      </c>
      <c r="O641" s="77">
        <f>+IF($E641="","",IF(L641&lt;&gt;"",VLOOKUP(L641,'畑作施肥標準'!A$11:AB$430,M641),""))</f>
      </c>
      <c r="P641" s="77"/>
      <c r="Q641" s="78">
        <f t="shared" si="47"/>
      </c>
      <c r="R641" s="104">
        <f t="shared" si="48"/>
      </c>
    </row>
    <row r="642" spans="2:18" ht="15">
      <c r="B642" s="113"/>
      <c r="C642" s="122"/>
      <c r="D642" s="110"/>
      <c r="E642" s="92"/>
      <c r="F642" s="94"/>
      <c r="G642" s="94"/>
      <c r="H642" s="43" t="e">
        <f>+VLOOKUP(D642,'草地施肥標準'!$G$2:$H$5,2)</f>
        <v>#N/A</v>
      </c>
      <c r="I642" s="43" t="e">
        <f t="shared" si="44"/>
        <v>#N/A</v>
      </c>
      <c r="J642" s="73" t="e">
        <f t="shared" si="49"/>
        <v>#N/A</v>
      </c>
      <c r="K642" s="73" t="e">
        <f t="shared" si="45"/>
        <v>#N/A</v>
      </c>
      <c r="L642" s="73" t="e">
        <f t="shared" si="46"/>
        <v>#N/A</v>
      </c>
      <c r="M642" s="73" t="e">
        <f t="shared" si="50"/>
        <v>#N/A</v>
      </c>
      <c r="N642" s="77">
        <f>+IF($E642="","",IF(K642&lt;&gt;"",VLOOKUP(K642,'草地施肥標準'!A$11:P$262,16),""))</f>
      </c>
      <c r="O642" s="77">
        <f>+IF($E642="","",IF(L642&lt;&gt;"",VLOOKUP(L642,'畑作施肥標準'!A$11:AB$430,M642),""))</f>
      </c>
      <c r="P642" s="77"/>
      <c r="Q642" s="78">
        <f t="shared" si="47"/>
      </c>
      <c r="R642" s="104">
        <f t="shared" si="48"/>
      </c>
    </row>
    <row r="643" spans="2:18" ht="15">
      <c r="B643" s="113"/>
      <c r="C643" s="122"/>
      <c r="D643" s="110"/>
      <c r="E643" s="92"/>
      <c r="F643" s="94"/>
      <c r="G643" s="94"/>
      <c r="H643" s="43" t="e">
        <f>+VLOOKUP(D643,'草地施肥標準'!$G$2:$H$5,2)</f>
        <v>#N/A</v>
      </c>
      <c r="I643" s="43" t="e">
        <f t="shared" si="44"/>
        <v>#N/A</v>
      </c>
      <c r="J643" s="73" t="e">
        <f t="shared" si="49"/>
        <v>#N/A</v>
      </c>
      <c r="K643" s="73" t="e">
        <f t="shared" si="45"/>
        <v>#N/A</v>
      </c>
      <c r="L643" s="73" t="e">
        <f t="shared" si="46"/>
        <v>#N/A</v>
      </c>
      <c r="M643" s="73" t="e">
        <f t="shared" si="50"/>
        <v>#N/A</v>
      </c>
      <c r="N643" s="77">
        <f>+IF($E643="","",IF(K643&lt;&gt;"",VLOOKUP(K643,'草地施肥標準'!A$11:P$262,16),""))</f>
      </c>
      <c r="O643" s="77">
        <f>+IF($E643="","",IF(L643&lt;&gt;"",VLOOKUP(L643,'畑作施肥標準'!A$11:AB$430,M643),""))</f>
      </c>
      <c r="P643" s="77"/>
      <c r="Q643" s="78">
        <f t="shared" si="47"/>
      </c>
      <c r="R643" s="104">
        <f t="shared" si="48"/>
      </c>
    </row>
    <row r="644" spans="2:18" ht="15">
      <c r="B644" s="113"/>
      <c r="C644" s="122"/>
      <c r="D644" s="110"/>
      <c r="E644" s="92"/>
      <c r="F644" s="94"/>
      <c r="G644" s="94"/>
      <c r="H644" s="43" t="e">
        <f>+VLOOKUP(D644,'草地施肥標準'!$G$2:$H$5,2)</f>
        <v>#N/A</v>
      </c>
      <c r="I644" s="43" t="e">
        <f t="shared" si="44"/>
        <v>#N/A</v>
      </c>
      <c r="J644" s="73" t="e">
        <f t="shared" si="49"/>
        <v>#N/A</v>
      </c>
      <c r="K644" s="73" t="e">
        <f t="shared" si="45"/>
        <v>#N/A</v>
      </c>
      <c r="L644" s="73" t="e">
        <f t="shared" si="46"/>
        <v>#N/A</v>
      </c>
      <c r="M644" s="73" t="e">
        <f t="shared" si="50"/>
        <v>#N/A</v>
      </c>
      <c r="N644" s="77">
        <f>+IF($E644="","",IF(K644&lt;&gt;"",VLOOKUP(K644,'草地施肥標準'!A$11:P$262,16),""))</f>
      </c>
      <c r="O644" s="77">
        <f>+IF($E644="","",IF(L644&lt;&gt;"",VLOOKUP(L644,'畑作施肥標準'!A$11:AB$430,M644),""))</f>
      </c>
      <c r="P644" s="77"/>
      <c r="Q644" s="78">
        <f t="shared" si="47"/>
      </c>
      <c r="R644" s="104">
        <f t="shared" si="48"/>
      </c>
    </row>
    <row r="645" spans="2:18" ht="15">
      <c r="B645" s="113"/>
      <c r="C645" s="122"/>
      <c r="D645" s="110"/>
      <c r="E645" s="92"/>
      <c r="F645" s="94"/>
      <c r="G645" s="94"/>
      <c r="H645" s="43" t="e">
        <f>+VLOOKUP(D645,'草地施肥標準'!$G$2:$H$5,2)</f>
        <v>#N/A</v>
      </c>
      <c r="I645" s="43" t="e">
        <f t="shared" si="44"/>
        <v>#N/A</v>
      </c>
      <c r="J645" s="73" t="e">
        <f t="shared" si="49"/>
        <v>#N/A</v>
      </c>
      <c r="K645" s="73" t="e">
        <f t="shared" si="45"/>
        <v>#N/A</v>
      </c>
      <c r="L645" s="73" t="e">
        <f t="shared" si="46"/>
        <v>#N/A</v>
      </c>
      <c r="M645" s="73" t="e">
        <f t="shared" si="50"/>
        <v>#N/A</v>
      </c>
      <c r="N645" s="77">
        <f>+IF($E645="","",IF(K645&lt;&gt;"",VLOOKUP(K645,'草地施肥標準'!A$11:P$262,16),""))</f>
      </c>
      <c r="O645" s="77">
        <f>+IF($E645="","",IF(L645&lt;&gt;"",VLOOKUP(L645,'畑作施肥標準'!A$11:AB$430,M645),""))</f>
      </c>
      <c r="P645" s="77"/>
      <c r="Q645" s="78">
        <f t="shared" si="47"/>
      </c>
      <c r="R645" s="104">
        <f t="shared" si="48"/>
      </c>
    </row>
    <row r="646" spans="2:18" ht="15">
      <c r="B646" s="113"/>
      <c r="C646" s="122"/>
      <c r="D646" s="110"/>
      <c r="E646" s="92"/>
      <c r="F646" s="94"/>
      <c r="G646" s="94"/>
      <c r="H646" s="43" t="e">
        <f>+VLOOKUP(D646,'草地施肥標準'!$G$2:$H$5,2)</f>
        <v>#N/A</v>
      </c>
      <c r="I646" s="43" t="e">
        <f t="shared" si="44"/>
        <v>#N/A</v>
      </c>
      <c r="J646" s="73" t="e">
        <f t="shared" si="49"/>
        <v>#N/A</v>
      </c>
      <c r="K646" s="73" t="e">
        <f t="shared" si="45"/>
        <v>#N/A</v>
      </c>
      <c r="L646" s="73" t="e">
        <f t="shared" si="46"/>
        <v>#N/A</v>
      </c>
      <c r="M646" s="73" t="e">
        <f t="shared" si="50"/>
        <v>#N/A</v>
      </c>
      <c r="N646" s="77">
        <f>+IF($E646="","",IF(K646&lt;&gt;"",VLOOKUP(K646,'草地施肥標準'!A$11:P$262,16),""))</f>
      </c>
      <c r="O646" s="77">
        <f>+IF($E646="","",IF(L646&lt;&gt;"",VLOOKUP(L646,'畑作施肥標準'!A$11:AB$430,M646),""))</f>
      </c>
      <c r="P646" s="77"/>
      <c r="Q646" s="78">
        <f t="shared" si="47"/>
      </c>
      <c r="R646" s="104">
        <f t="shared" si="48"/>
      </c>
    </row>
    <row r="647" spans="2:18" ht="15">
      <c r="B647" s="113"/>
      <c r="C647" s="122"/>
      <c r="D647" s="110"/>
      <c r="E647" s="92"/>
      <c r="F647" s="94"/>
      <c r="G647" s="94"/>
      <c r="H647" s="43" t="e">
        <f>+VLOOKUP(D647,'草地施肥標準'!$G$2:$H$5,2)</f>
        <v>#N/A</v>
      </c>
      <c r="I647" s="43" t="e">
        <f t="shared" si="44"/>
        <v>#N/A</v>
      </c>
      <c r="J647" s="73" t="e">
        <f t="shared" si="49"/>
        <v>#N/A</v>
      </c>
      <c r="K647" s="73" t="e">
        <f t="shared" si="45"/>
        <v>#N/A</v>
      </c>
      <c r="L647" s="73" t="e">
        <f t="shared" si="46"/>
        <v>#N/A</v>
      </c>
      <c r="M647" s="73" t="e">
        <f t="shared" si="50"/>
        <v>#N/A</v>
      </c>
      <c r="N647" s="77">
        <f>+IF($E647="","",IF(K647&lt;&gt;"",VLOOKUP(K647,'草地施肥標準'!A$11:P$262,16),""))</f>
      </c>
      <c r="O647" s="77">
        <f>+IF($E647="","",IF(L647&lt;&gt;"",VLOOKUP(L647,'畑作施肥標準'!A$11:AB$430,M647),""))</f>
      </c>
      <c r="P647" s="77"/>
      <c r="Q647" s="78">
        <f t="shared" si="47"/>
      </c>
      <c r="R647" s="104">
        <f t="shared" si="48"/>
      </c>
    </row>
    <row r="648" spans="2:18" ht="15">
      <c r="B648" s="113"/>
      <c r="C648" s="122"/>
      <c r="D648" s="110"/>
      <c r="E648" s="92"/>
      <c r="F648" s="94"/>
      <c r="G648" s="94"/>
      <c r="H648" s="43" t="e">
        <f>+VLOOKUP(D648,'草地施肥標準'!$G$2:$H$5,2)</f>
        <v>#N/A</v>
      </c>
      <c r="I648" s="43" t="e">
        <f t="shared" si="44"/>
        <v>#N/A</v>
      </c>
      <c r="J648" s="73" t="e">
        <f t="shared" si="49"/>
        <v>#N/A</v>
      </c>
      <c r="K648" s="73" t="e">
        <f t="shared" si="45"/>
        <v>#N/A</v>
      </c>
      <c r="L648" s="73" t="e">
        <f t="shared" si="46"/>
        <v>#N/A</v>
      </c>
      <c r="M648" s="73" t="e">
        <f t="shared" si="50"/>
        <v>#N/A</v>
      </c>
      <c r="N648" s="77">
        <f>+IF($E648="","",IF(K648&lt;&gt;"",VLOOKUP(K648,'草地施肥標準'!A$11:P$262,16),""))</f>
      </c>
      <c r="O648" s="77">
        <f>+IF($E648="","",IF(L648&lt;&gt;"",VLOOKUP(L648,'畑作施肥標準'!A$11:AB$430,M648),""))</f>
      </c>
      <c r="P648" s="77"/>
      <c r="Q648" s="78">
        <f t="shared" si="47"/>
      </c>
      <c r="R648" s="104">
        <f t="shared" si="48"/>
      </c>
    </row>
    <row r="649" spans="2:18" ht="15">
      <c r="B649" s="113"/>
      <c r="C649" s="122"/>
      <c r="D649" s="110"/>
      <c r="E649" s="92"/>
      <c r="F649" s="94"/>
      <c r="G649" s="94"/>
      <c r="H649" s="43" t="e">
        <f>+VLOOKUP(D649,'草地施肥標準'!$G$2:$H$5,2)</f>
        <v>#N/A</v>
      </c>
      <c r="I649" s="43" t="e">
        <f t="shared" si="44"/>
        <v>#N/A</v>
      </c>
      <c r="J649" s="73" t="e">
        <f t="shared" si="49"/>
        <v>#N/A</v>
      </c>
      <c r="K649" s="73" t="e">
        <f t="shared" si="45"/>
        <v>#N/A</v>
      </c>
      <c r="L649" s="73" t="e">
        <f t="shared" si="46"/>
        <v>#N/A</v>
      </c>
      <c r="M649" s="73" t="e">
        <f t="shared" si="50"/>
        <v>#N/A</v>
      </c>
      <c r="N649" s="77">
        <f>+IF($E649="","",IF(K649&lt;&gt;"",VLOOKUP(K649,'草地施肥標準'!A$11:P$262,16),""))</f>
      </c>
      <c r="O649" s="77">
        <f>+IF($E649="","",IF(L649&lt;&gt;"",VLOOKUP(L649,'畑作施肥標準'!A$11:AB$430,M649),""))</f>
      </c>
      <c r="P649" s="77"/>
      <c r="Q649" s="78">
        <f t="shared" si="47"/>
      </c>
      <c r="R649" s="104">
        <f t="shared" si="48"/>
      </c>
    </row>
    <row r="650" spans="2:18" ht="15">
      <c r="B650" s="113"/>
      <c r="C650" s="122"/>
      <c r="D650" s="110"/>
      <c r="E650" s="92"/>
      <c r="F650" s="94"/>
      <c r="G650" s="94"/>
      <c r="H650" s="43" t="e">
        <f>+VLOOKUP(D650,'草地施肥標準'!$G$2:$H$5,2)</f>
        <v>#N/A</v>
      </c>
      <c r="I650" s="43" t="e">
        <f t="shared" si="44"/>
        <v>#N/A</v>
      </c>
      <c r="J650" s="73" t="e">
        <f t="shared" si="49"/>
        <v>#N/A</v>
      </c>
      <c r="K650" s="73" t="e">
        <f t="shared" si="45"/>
        <v>#N/A</v>
      </c>
      <c r="L650" s="73" t="e">
        <f t="shared" si="46"/>
        <v>#N/A</v>
      </c>
      <c r="M650" s="73" t="e">
        <f t="shared" si="50"/>
        <v>#N/A</v>
      </c>
      <c r="N650" s="77">
        <f>+IF($E650="","",IF(K650&lt;&gt;"",VLOOKUP(K650,'草地施肥標準'!A$11:P$262,16),""))</f>
      </c>
      <c r="O650" s="77">
        <f>+IF($E650="","",IF(L650&lt;&gt;"",VLOOKUP(L650,'畑作施肥標準'!A$11:AB$430,M650),""))</f>
      </c>
      <c r="P650" s="77"/>
      <c r="Q650" s="78">
        <f t="shared" si="47"/>
      </c>
      <c r="R650" s="104">
        <f t="shared" si="48"/>
      </c>
    </row>
    <row r="651" spans="2:18" ht="15">
      <c r="B651" s="113"/>
      <c r="C651" s="122"/>
      <c r="D651" s="110"/>
      <c r="E651" s="92"/>
      <c r="F651" s="94"/>
      <c r="G651" s="94"/>
      <c r="H651" s="43" t="e">
        <f>+VLOOKUP(D651,'草地施肥標準'!$G$2:$H$5,2)</f>
        <v>#N/A</v>
      </c>
      <c r="I651" s="43" t="e">
        <f t="shared" si="44"/>
        <v>#N/A</v>
      </c>
      <c r="J651" s="73" t="e">
        <f t="shared" si="49"/>
        <v>#N/A</v>
      </c>
      <c r="K651" s="73" t="e">
        <f t="shared" si="45"/>
        <v>#N/A</v>
      </c>
      <c r="L651" s="73" t="e">
        <f t="shared" si="46"/>
        <v>#N/A</v>
      </c>
      <c r="M651" s="73" t="e">
        <f t="shared" si="50"/>
        <v>#N/A</v>
      </c>
      <c r="N651" s="77">
        <f>+IF($E651="","",IF(K651&lt;&gt;"",VLOOKUP(K651,'草地施肥標準'!A$11:P$262,16),""))</f>
      </c>
      <c r="O651" s="77">
        <f>+IF($E651="","",IF(L651&lt;&gt;"",VLOOKUP(L651,'畑作施肥標準'!A$11:AB$430,M651),""))</f>
      </c>
      <c r="P651" s="77"/>
      <c r="Q651" s="78">
        <f t="shared" si="47"/>
      </c>
      <c r="R651" s="104">
        <f t="shared" si="48"/>
      </c>
    </row>
    <row r="652" spans="2:18" ht="15">
      <c r="B652" s="113"/>
      <c r="C652" s="122"/>
      <c r="D652" s="110"/>
      <c r="E652" s="92"/>
      <c r="F652" s="94"/>
      <c r="G652" s="94"/>
      <c r="H652" s="43" t="e">
        <f>+VLOOKUP(D652,'草地施肥標準'!$G$2:$H$5,2)</f>
        <v>#N/A</v>
      </c>
      <c r="I652" s="43" t="e">
        <f t="shared" si="44"/>
        <v>#N/A</v>
      </c>
      <c r="J652" s="73" t="e">
        <f t="shared" si="49"/>
        <v>#N/A</v>
      </c>
      <c r="K652" s="73" t="e">
        <f t="shared" si="45"/>
        <v>#N/A</v>
      </c>
      <c r="L652" s="73" t="e">
        <f t="shared" si="46"/>
        <v>#N/A</v>
      </c>
      <c r="M652" s="73" t="e">
        <f t="shared" si="50"/>
        <v>#N/A</v>
      </c>
      <c r="N652" s="77">
        <f>+IF($E652="","",IF(K652&lt;&gt;"",VLOOKUP(K652,'草地施肥標準'!A$11:P$262,16),""))</f>
      </c>
      <c r="O652" s="77">
        <f>+IF($E652="","",IF(L652&lt;&gt;"",VLOOKUP(L652,'畑作施肥標準'!A$11:AB$430,M652),""))</f>
      </c>
      <c r="P652" s="77"/>
      <c r="Q652" s="78">
        <f t="shared" si="47"/>
      </c>
      <c r="R652" s="104">
        <f t="shared" si="48"/>
      </c>
    </row>
    <row r="653" spans="2:18" ht="15">
      <c r="B653" s="113"/>
      <c r="C653" s="122"/>
      <c r="D653" s="110"/>
      <c r="E653" s="92"/>
      <c r="F653" s="94"/>
      <c r="G653" s="94"/>
      <c r="H653" s="43" t="e">
        <f>+VLOOKUP(D653,'草地施肥標準'!$G$2:$H$5,2)</f>
        <v>#N/A</v>
      </c>
      <c r="I653" s="43" t="e">
        <f t="shared" si="44"/>
        <v>#N/A</v>
      </c>
      <c r="J653" s="73" t="e">
        <f t="shared" si="49"/>
        <v>#N/A</v>
      </c>
      <c r="K653" s="73" t="e">
        <f t="shared" si="45"/>
        <v>#N/A</v>
      </c>
      <c r="L653" s="73" t="e">
        <f t="shared" si="46"/>
        <v>#N/A</v>
      </c>
      <c r="M653" s="73" t="e">
        <f t="shared" si="50"/>
        <v>#N/A</v>
      </c>
      <c r="N653" s="77">
        <f>+IF($E653="","",IF(K653&lt;&gt;"",VLOOKUP(K653,'草地施肥標準'!A$11:P$262,16),""))</f>
      </c>
      <c r="O653" s="77">
        <f>+IF($E653="","",IF(L653&lt;&gt;"",VLOOKUP(L653,'畑作施肥標準'!A$11:AB$430,M653),""))</f>
      </c>
      <c r="P653" s="77"/>
      <c r="Q653" s="78">
        <f t="shared" si="47"/>
      </c>
      <c r="R653" s="104">
        <f t="shared" si="48"/>
      </c>
    </row>
    <row r="654" spans="2:18" ht="15">
      <c r="B654" s="113"/>
      <c r="C654" s="122"/>
      <c r="D654" s="110"/>
      <c r="E654" s="92"/>
      <c r="F654" s="94"/>
      <c r="G654" s="94"/>
      <c r="H654" s="43" t="e">
        <f>+VLOOKUP(D654,'草地施肥標準'!$G$2:$H$5,2)</f>
        <v>#N/A</v>
      </c>
      <c r="I654" s="43" t="e">
        <f t="shared" si="44"/>
        <v>#N/A</v>
      </c>
      <c r="J654" s="73" t="e">
        <f t="shared" si="49"/>
        <v>#N/A</v>
      </c>
      <c r="K654" s="73" t="e">
        <f t="shared" si="45"/>
        <v>#N/A</v>
      </c>
      <c r="L654" s="73" t="e">
        <f t="shared" si="46"/>
        <v>#N/A</v>
      </c>
      <c r="M654" s="73" t="e">
        <f t="shared" si="50"/>
        <v>#N/A</v>
      </c>
      <c r="N654" s="77">
        <f>+IF($E654="","",IF(K654&lt;&gt;"",VLOOKUP(K654,'草地施肥標準'!A$11:P$262,16),""))</f>
      </c>
      <c r="O654" s="77">
        <f>+IF($E654="","",IF(L654&lt;&gt;"",VLOOKUP(L654,'畑作施肥標準'!A$11:AB$430,M654),""))</f>
      </c>
      <c r="P654" s="77"/>
      <c r="Q654" s="78">
        <f t="shared" si="47"/>
      </c>
      <c r="R654" s="104">
        <f t="shared" si="48"/>
      </c>
    </row>
    <row r="655" spans="2:18" ht="15">
      <c r="B655" s="113"/>
      <c r="C655" s="122"/>
      <c r="D655" s="110"/>
      <c r="E655" s="92"/>
      <c r="F655" s="94"/>
      <c r="G655" s="94"/>
      <c r="H655" s="43" t="e">
        <f>+VLOOKUP(D655,'草地施肥標準'!$G$2:$H$5,2)</f>
        <v>#N/A</v>
      </c>
      <c r="I655" s="43" t="e">
        <f t="shared" si="44"/>
        <v>#N/A</v>
      </c>
      <c r="J655" s="73" t="e">
        <f t="shared" si="49"/>
        <v>#N/A</v>
      </c>
      <c r="K655" s="73" t="e">
        <f t="shared" si="45"/>
        <v>#N/A</v>
      </c>
      <c r="L655" s="73" t="e">
        <f t="shared" si="46"/>
        <v>#N/A</v>
      </c>
      <c r="M655" s="73" t="e">
        <f t="shared" si="50"/>
        <v>#N/A</v>
      </c>
      <c r="N655" s="77">
        <f>+IF($E655="","",IF(K655&lt;&gt;"",VLOOKUP(K655,'草地施肥標準'!A$11:P$262,16),""))</f>
      </c>
      <c r="O655" s="77">
        <f>+IF($E655="","",IF(L655&lt;&gt;"",VLOOKUP(L655,'畑作施肥標準'!A$11:AB$430,M655),""))</f>
      </c>
      <c r="P655" s="77"/>
      <c r="Q655" s="78">
        <f t="shared" si="47"/>
      </c>
      <c r="R655" s="104">
        <f t="shared" si="48"/>
      </c>
    </row>
    <row r="656" spans="2:18" ht="15">
      <c r="B656" s="113"/>
      <c r="C656" s="122"/>
      <c r="D656" s="110"/>
      <c r="E656" s="92"/>
      <c r="F656" s="94"/>
      <c r="G656" s="94"/>
      <c r="H656" s="43" t="e">
        <f>+VLOOKUP(D656,'草地施肥標準'!$G$2:$H$5,2)</f>
        <v>#N/A</v>
      </c>
      <c r="I656" s="43" t="e">
        <f t="shared" si="44"/>
        <v>#N/A</v>
      </c>
      <c r="J656" s="73" t="e">
        <f t="shared" si="49"/>
        <v>#N/A</v>
      </c>
      <c r="K656" s="73" t="e">
        <f t="shared" si="45"/>
        <v>#N/A</v>
      </c>
      <c r="L656" s="73" t="e">
        <f t="shared" si="46"/>
        <v>#N/A</v>
      </c>
      <c r="M656" s="73" t="e">
        <f t="shared" si="50"/>
        <v>#N/A</v>
      </c>
      <c r="N656" s="77">
        <f>+IF($E656="","",IF(K656&lt;&gt;"",VLOOKUP(K656,'草地施肥標準'!A$11:P$262,16),""))</f>
      </c>
      <c r="O656" s="77">
        <f>+IF($E656="","",IF(L656&lt;&gt;"",VLOOKUP(L656,'畑作施肥標準'!A$11:AB$430,M656),""))</f>
      </c>
      <c r="P656" s="77"/>
      <c r="Q656" s="78">
        <f t="shared" si="47"/>
      </c>
      <c r="R656" s="104">
        <f t="shared" si="48"/>
      </c>
    </row>
    <row r="657" spans="2:18" ht="15">
      <c r="B657" s="113"/>
      <c r="C657" s="122"/>
      <c r="D657" s="110"/>
      <c r="E657" s="92"/>
      <c r="F657" s="94"/>
      <c r="G657" s="94"/>
      <c r="H657" s="43" t="e">
        <f>+VLOOKUP(D657,'草地施肥標準'!$G$2:$H$5,2)</f>
        <v>#N/A</v>
      </c>
      <c r="I657" s="43" t="e">
        <f t="shared" si="44"/>
        <v>#N/A</v>
      </c>
      <c r="J657" s="73" t="e">
        <f t="shared" si="49"/>
        <v>#N/A</v>
      </c>
      <c r="K657" s="73" t="e">
        <f t="shared" si="45"/>
        <v>#N/A</v>
      </c>
      <c r="L657" s="73" t="e">
        <f t="shared" si="46"/>
        <v>#N/A</v>
      </c>
      <c r="M657" s="73" t="e">
        <f t="shared" si="50"/>
        <v>#N/A</v>
      </c>
      <c r="N657" s="77">
        <f>+IF($E657="","",IF(K657&lt;&gt;"",VLOOKUP(K657,'草地施肥標準'!A$11:P$262,16),""))</f>
      </c>
      <c r="O657" s="77">
        <f>+IF($E657="","",IF(L657&lt;&gt;"",VLOOKUP(L657,'畑作施肥標準'!A$11:AB$430,M657),""))</f>
      </c>
      <c r="P657" s="77"/>
      <c r="Q657" s="78">
        <f t="shared" si="47"/>
      </c>
      <c r="R657" s="104">
        <f t="shared" si="48"/>
      </c>
    </row>
    <row r="658" spans="2:18" ht="15">
      <c r="B658" s="113"/>
      <c r="C658" s="122"/>
      <c r="D658" s="110"/>
      <c r="E658" s="92"/>
      <c r="F658" s="94"/>
      <c r="G658" s="94"/>
      <c r="H658" s="43" t="e">
        <f>+VLOOKUP(D658,'草地施肥標準'!$G$2:$H$5,2)</f>
        <v>#N/A</v>
      </c>
      <c r="I658" s="43" t="e">
        <f t="shared" si="44"/>
        <v>#N/A</v>
      </c>
      <c r="J658" s="73" t="e">
        <f t="shared" si="49"/>
        <v>#N/A</v>
      </c>
      <c r="K658" s="73" t="e">
        <f t="shared" si="45"/>
        <v>#N/A</v>
      </c>
      <c r="L658" s="73" t="e">
        <f t="shared" si="46"/>
        <v>#N/A</v>
      </c>
      <c r="M658" s="73" t="e">
        <f t="shared" si="50"/>
        <v>#N/A</v>
      </c>
      <c r="N658" s="77">
        <f>+IF($E658="","",IF(K658&lt;&gt;"",VLOOKUP(K658,'草地施肥標準'!A$11:P$262,16),""))</f>
      </c>
      <c r="O658" s="77">
        <f>+IF($E658="","",IF(L658&lt;&gt;"",VLOOKUP(L658,'畑作施肥標準'!A$11:AB$430,M658),""))</f>
      </c>
      <c r="P658" s="77"/>
      <c r="Q658" s="78">
        <f t="shared" si="47"/>
      </c>
      <c r="R658" s="104">
        <f t="shared" si="48"/>
      </c>
    </row>
    <row r="659" spans="2:18" ht="15">
      <c r="B659" s="113"/>
      <c r="C659" s="122"/>
      <c r="D659" s="110"/>
      <c r="E659" s="92"/>
      <c r="F659" s="94"/>
      <c r="G659" s="94"/>
      <c r="H659" s="43" t="e">
        <f>+VLOOKUP(D659,'草地施肥標準'!$G$2:$H$5,2)</f>
        <v>#N/A</v>
      </c>
      <c r="I659" s="43" t="e">
        <f t="shared" si="44"/>
        <v>#N/A</v>
      </c>
      <c r="J659" s="73" t="e">
        <f t="shared" si="49"/>
        <v>#N/A</v>
      </c>
      <c r="K659" s="73" t="e">
        <f t="shared" si="45"/>
        <v>#N/A</v>
      </c>
      <c r="L659" s="73" t="e">
        <f t="shared" si="46"/>
        <v>#N/A</v>
      </c>
      <c r="M659" s="73" t="e">
        <f t="shared" si="50"/>
        <v>#N/A</v>
      </c>
      <c r="N659" s="77">
        <f>+IF($E659="","",IF(K659&lt;&gt;"",VLOOKUP(K659,'草地施肥標準'!A$11:P$262,16),""))</f>
      </c>
      <c r="O659" s="77">
        <f>+IF($E659="","",IF(L659&lt;&gt;"",VLOOKUP(L659,'畑作施肥標準'!A$11:AB$430,M659),""))</f>
      </c>
      <c r="P659" s="77"/>
      <c r="Q659" s="78">
        <f t="shared" si="47"/>
      </c>
      <c r="R659" s="104">
        <f t="shared" si="48"/>
      </c>
    </row>
    <row r="660" spans="2:18" ht="15">
      <c r="B660" s="113"/>
      <c r="C660" s="122"/>
      <c r="D660" s="110"/>
      <c r="E660" s="92"/>
      <c r="F660" s="94"/>
      <c r="G660" s="94"/>
      <c r="H660" s="43" t="e">
        <f>+VLOOKUP(D660,'草地施肥標準'!$G$2:$H$5,2)</f>
        <v>#N/A</v>
      </c>
      <c r="I660" s="43" t="e">
        <f t="shared" si="44"/>
        <v>#N/A</v>
      </c>
      <c r="J660" s="73" t="e">
        <f t="shared" si="49"/>
        <v>#N/A</v>
      </c>
      <c r="K660" s="73" t="e">
        <f t="shared" si="45"/>
        <v>#N/A</v>
      </c>
      <c r="L660" s="73" t="e">
        <f t="shared" si="46"/>
        <v>#N/A</v>
      </c>
      <c r="M660" s="73" t="e">
        <f t="shared" si="50"/>
        <v>#N/A</v>
      </c>
      <c r="N660" s="77">
        <f>+IF($E660="","",IF(K660&lt;&gt;"",VLOOKUP(K660,'草地施肥標準'!A$11:P$262,16),""))</f>
      </c>
      <c r="O660" s="77">
        <f>+IF($E660="","",IF(L660&lt;&gt;"",VLOOKUP(L660,'畑作施肥標準'!A$11:AB$430,M660),""))</f>
      </c>
      <c r="P660" s="77"/>
      <c r="Q660" s="78">
        <f t="shared" si="47"/>
      </c>
      <c r="R660" s="104">
        <f t="shared" si="48"/>
      </c>
    </row>
    <row r="661" spans="2:18" ht="15">
      <c r="B661" s="113"/>
      <c r="C661" s="122"/>
      <c r="D661" s="110"/>
      <c r="E661" s="92"/>
      <c r="F661" s="94"/>
      <c r="G661" s="94"/>
      <c r="H661" s="43" t="e">
        <f>+VLOOKUP(D661,'草地施肥標準'!$G$2:$H$5,2)</f>
        <v>#N/A</v>
      </c>
      <c r="I661" s="43" t="e">
        <f t="shared" si="44"/>
        <v>#N/A</v>
      </c>
      <c r="J661" s="73" t="e">
        <f t="shared" si="49"/>
        <v>#N/A</v>
      </c>
      <c r="K661" s="73" t="e">
        <f t="shared" si="45"/>
        <v>#N/A</v>
      </c>
      <c r="L661" s="73" t="e">
        <f t="shared" si="46"/>
        <v>#N/A</v>
      </c>
      <c r="M661" s="73" t="e">
        <f t="shared" si="50"/>
        <v>#N/A</v>
      </c>
      <c r="N661" s="77">
        <f>+IF($E661="","",IF(K661&lt;&gt;"",VLOOKUP(K661,'草地施肥標準'!A$11:P$262,16),""))</f>
      </c>
      <c r="O661" s="77">
        <f>+IF($E661="","",IF(L661&lt;&gt;"",VLOOKUP(L661,'畑作施肥標準'!A$11:AB$430,M661),""))</f>
      </c>
      <c r="P661" s="77"/>
      <c r="Q661" s="78">
        <f t="shared" si="47"/>
      </c>
      <c r="R661" s="104">
        <f t="shared" si="48"/>
      </c>
    </row>
    <row r="662" spans="2:18" ht="15">
      <c r="B662" s="113"/>
      <c r="C662" s="122"/>
      <c r="D662" s="110"/>
      <c r="E662" s="92"/>
      <c r="F662" s="94"/>
      <c r="G662" s="94"/>
      <c r="H662" s="43" t="e">
        <f>+VLOOKUP(D662,'草地施肥標準'!$G$2:$H$5,2)</f>
        <v>#N/A</v>
      </c>
      <c r="I662" s="43" t="e">
        <f t="shared" si="44"/>
        <v>#N/A</v>
      </c>
      <c r="J662" s="73" t="e">
        <f t="shared" si="49"/>
        <v>#N/A</v>
      </c>
      <c r="K662" s="73" t="e">
        <f t="shared" si="45"/>
        <v>#N/A</v>
      </c>
      <c r="L662" s="73" t="e">
        <f t="shared" si="46"/>
        <v>#N/A</v>
      </c>
      <c r="M662" s="73" t="e">
        <f t="shared" si="50"/>
        <v>#N/A</v>
      </c>
      <c r="N662" s="77">
        <f>+IF($E662="","",IF(K662&lt;&gt;"",VLOOKUP(K662,'草地施肥標準'!A$11:P$262,16),""))</f>
      </c>
      <c r="O662" s="77">
        <f>+IF($E662="","",IF(L662&lt;&gt;"",VLOOKUP(L662,'畑作施肥標準'!A$11:AB$430,M662),""))</f>
      </c>
      <c r="P662" s="77"/>
      <c r="Q662" s="78">
        <f t="shared" si="47"/>
      </c>
      <c r="R662" s="104">
        <f t="shared" si="48"/>
      </c>
    </row>
    <row r="663" spans="2:18" ht="15">
      <c r="B663" s="113"/>
      <c r="C663" s="122"/>
      <c r="D663" s="110"/>
      <c r="E663" s="92"/>
      <c r="F663" s="94"/>
      <c r="G663" s="94"/>
      <c r="H663" s="43" t="e">
        <f>+VLOOKUP(D663,'草地施肥標準'!$G$2:$H$5,2)</f>
        <v>#N/A</v>
      </c>
      <c r="I663" s="43" t="e">
        <f t="shared" si="44"/>
        <v>#N/A</v>
      </c>
      <c r="J663" s="73" t="e">
        <f t="shared" si="49"/>
        <v>#N/A</v>
      </c>
      <c r="K663" s="73" t="e">
        <f t="shared" si="45"/>
        <v>#N/A</v>
      </c>
      <c r="L663" s="73" t="e">
        <f t="shared" si="46"/>
        <v>#N/A</v>
      </c>
      <c r="M663" s="73" t="e">
        <f t="shared" si="50"/>
        <v>#N/A</v>
      </c>
      <c r="N663" s="77">
        <f>+IF($E663="","",IF(K663&lt;&gt;"",VLOOKUP(K663,'草地施肥標準'!A$11:P$262,16),""))</f>
      </c>
      <c r="O663" s="77">
        <f>+IF($E663="","",IF(L663&lt;&gt;"",VLOOKUP(L663,'畑作施肥標準'!A$11:AB$430,M663),""))</f>
      </c>
      <c r="P663" s="77"/>
      <c r="Q663" s="78">
        <f t="shared" si="47"/>
      </c>
      <c r="R663" s="104">
        <f t="shared" si="48"/>
      </c>
    </row>
    <row r="664" spans="2:18" ht="15">
      <c r="B664" s="113"/>
      <c r="C664" s="122"/>
      <c r="D664" s="110"/>
      <c r="E664" s="92"/>
      <c r="F664" s="94"/>
      <c r="G664" s="94"/>
      <c r="H664" s="43" t="e">
        <f>+VLOOKUP(D664,'草地施肥標準'!$G$2:$H$5,2)</f>
        <v>#N/A</v>
      </c>
      <c r="I664" s="43" t="e">
        <f t="shared" si="44"/>
        <v>#N/A</v>
      </c>
      <c r="J664" s="73" t="e">
        <f t="shared" si="49"/>
        <v>#N/A</v>
      </c>
      <c r="K664" s="73" t="e">
        <f t="shared" si="45"/>
        <v>#N/A</v>
      </c>
      <c r="L664" s="73" t="e">
        <f t="shared" si="46"/>
        <v>#N/A</v>
      </c>
      <c r="M664" s="73" t="e">
        <f t="shared" si="50"/>
        <v>#N/A</v>
      </c>
      <c r="N664" s="77">
        <f>+IF($E664="","",IF(K664&lt;&gt;"",VLOOKUP(K664,'草地施肥標準'!A$11:P$262,16),""))</f>
      </c>
      <c r="O664" s="77">
        <f>+IF($E664="","",IF(L664&lt;&gt;"",VLOOKUP(L664,'畑作施肥標準'!A$11:AB$430,M664),""))</f>
      </c>
      <c r="P664" s="77"/>
      <c r="Q664" s="78">
        <f t="shared" si="47"/>
      </c>
      <c r="R664" s="104">
        <f t="shared" si="48"/>
      </c>
    </row>
    <row r="665" spans="2:18" ht="15">
      <c r="B665" s="113"/>
      <c r="C665" s="122"/>
      <c r="D665" s="110"/>
      <c r="E665" s="92"/>
      <c r="F665" s="94"/>
      <c r="G665" s="94"/>
      <c r="H665" s="43" t="e">
        <f>+VLOOKUP(D665,'草地施肥標準'!$G$2:$H$5,2)</f>
        <v>#N/A</v>
      </c>
      <c r="I665" s="43" t="e">
        <f t="shared" si="44"/>
        <v>#N/A</v>
      </c>
      <c r="J665" s="73" t="e">
        <f t="shared" si="49"/>
        <v>#N/A</v>
      </c>
      <c r="K665" s="73" t="e">
        <f t="shared" si="45"/>
        <v>#N/A</v>
      </c>
      <c r="L665" s="73" t="e">
        <f t="shared" si="46"/>
        <v>#N/A</v>
      </c>
      <c r="M665" s="73" t="e">
        <f t="shared" si="50"/>
        <v>#N/A</v>
      </c>
      <c r="N665" s="77">
        <f>+IF($E665="","",IF(K665&lt;&gt;"",VLOOKUP(K665,'草地施肥標準'!A$11:P$262,16),""))</f>
      </c>
      <c r="O665" s="77">
        <f>+IF($E665="","",IF(L665&lt;&gt;"",VLOOKUP(L665,'畑作施肥標準'!A$11:AB$430,M665),""))</f>
      </c>
      <c r="P665" s="77"/>
      <c r="Q665" s="78">
        <f t="shared" si="47"/>
      </c>
      <c r="R665" s="104">
        <f t="shared" si="48"/>
      </c>
    </row>
    <row r="666" spans="2:18" ht="15">
      <c r="B666" s="113"/>
      <c r="C666" s="122"/>
      <c r="D666" s="110"/>
      <c r="E666" s="92"/>
      <c r="F666" s="94"/>
      <c r="G666" s="94"/>
      <c r="H666" s="43" t="e">
        <f>+VLOOKUP(D666,'草地施肥標準'!$G$2:$H$5,2)</f>
        <v>#N/A</v>
      </c>
      <c r="I666" s="43" t="e">
        <f t="shared" si="44"/>
        <v>#N/A</v>
      </c>
      <c r="J666" s="73" t="e">
        <f t="shared" si="49"/>
        <v>#N/A</v>
      </c>
      <c r="K666" s="73" t="e">
        <f t="shared" si="45"/>
        <v>#N/A</v>
      </c>
      <c r="L666" s="73" t="e">
        <f t="shared" si="46"/>
        <v>#N/A</v>
      </c>
      <c r="M666" s="73" t="e">
        <f t="shared" si="50"/>
        <v>#N/A</v>
      </c>
      <c r="N666" s="77">
        <f>+IF($E666="","",IF(K666&lt;&gt;"",VLOOKUP(K666,'草地施肥標準'!A$11:P$262,16),""))</f>
      </c>
      <c r="O666" s="77">
        <f>+IF($E666="","",IF(L666&lt;&gt;"",VLOOKUP(L666,'畑作施肥標準'!A$11:AB$430,M666),""))</f>
      </c>
      <c r="P666" s="77"/>
      <c r="Q666" s="78">
        <f t="shared" si="47"/>
      </c>
      <c r="R666" s="104">
        <f t="shared" si="48"/>
      </c>
    </row>
    <row r="667" spans="2:18" ht="15">
      <c r="B667" s="113"/>
      <c r="C667" s="122"/>
      <c r="D667" s="110"/>
      <c r="E667" s="92"/>
      <c r="F667" s="94"/>
      <c r="G667" s="94"/>
      <c r="H667" s="43" t="e">
        <f>+VLOOKUP(D667,'草地施肥標準'!$G$2:$H$5,2)</f>
        <v>#N/A</v>
      </c>
      <c r="I667" s="43" t="e">
        <f t="shared" si="44"/>
        <v>#N/A</v>
      </c>
      <c r="J667" s="73" t="e">
        <f t="shared" si="49"/>
        <v>#N/A</v>
      </c>
      <c r="K667" s="73" t="e">
        <f t="shared" si="45"/>
        <v>#N/A</v>
      </c>
      <c r="L667" s="73" t="e">
        <f t="shared" si="46"/>
        <v>#N/A</v>
      </c>
      <c r="M667" s="73" t="e">
        <f t="shared" si="50"/>
        <v>#N/A</v>
      </c>
      <c r="N667" s="77">
        <f>+IF($E667="","",IF(K667&lt;&gt;"",VLOOKUP(K667,'草地施肥標準'!A$11:P$262,16),""))</f>
      </c>
      <c r="O667" s="77">
        <f>+IF($E667="","",IF(L667&lt;&gt;"",VLOOKUP(L667,'畑作施肥標準'!A$11:AB$430,M667),""))</f>
      </c>
      <c r="P667" s="77"/>
      <c r="Q667" s="78">
        <f t="shared" si="47"/>
      </c>
      <c r="R667" s="104">
        <f t="shared" si="48"/>
      </c>
    </row>
    <row r="668" spans="2:18" ht="15">
      <c r="B668" s="113"/>
      <c r="C668" s="122"/>
      <c r="D668" s="110"/>
      <c r="E668" s="92"/>
      <c r="F668" s="94"/>
      <c r="G668" s="94"/>
      <c r="H668" s="43" t="e">
        <f>+VLOOKUP(D668,'草地施肥標準'!$G$2:$H$5,2)</f>
        <v>#N/A</v>
      </c>
      <c r="I668" s="43" t="e">
        <f t="shared" si="44"/>
        <v>#N/A</v>
      </c>
      <c r="J668" s="73" t="e">
        <f t="shared" si="49"/>
        <v>#N/A</v>
      </c>
      <c r="K668" s="73" t="e">
        <f t="shared" si="45"/>
        <v>#N/A</v>
      </c>
      <c r="L668" s="73" t="e">
        <f t="shared" si="46"/>
        <v>#N/A</v>
      </c>
      <c r="M668" s="73" t="e">
        <f t="shared" si="50"/>
        <v>#N/A</v>
      </c>
      <c r="N668" s="77">
        <f>+IF($E668="","",IF(K668&lt;&gt;"",VLOOKUP(K668,'草地施肥標準'!A$11:P$262,16),""))</f>
      </c>
      <c r="O668" s="77">
        <f>+IF($E668="","",IF(L668&lt;&gt;"",VLOOKUP(L668,'畑作施肥標準'!A$11:AB$430,M668),""))</f>
      </c>
      <c r="P668" s="77"/>
      <c r="Q668" s="78">
        <f t="shared" si="47"/>
      </c>
      <c r="R668" s="104">
        <f t="shared" si="48"/>
      </c>
    </row>
    <row r="669" spans="2:18" ht="15">
      <c r="B669" s="113"/>
      <c r="C669" s="122"/>
      <c r="D669" s="110"/>
      <c r="E669" s="92"/>
      <c r="F669" s="94"/>
      <c r="G669" s="94"/>
      <c r="H669" s="43" t="e">
        <f>+VLOOKUP(D669,'草地施肥標準'!$G$2:$H$5,2)</f>
        <v>#N/A</v>
      </c>
      <c r="I669" s="43" t="e">
        <f t="shared" si="44"/>
        <v>#N/A</v>
      </c>
      <c r="J669" s="73" t="e">
        <f t="shared" si="49"/>
        <v>#N/A</v>
      </c>
      <c r="K669" s="73" t="e">
        <f t="shared" si="45"/>
        <v>#N/A</v>
      </c>
      <c r="L669" s="73" t="e">
        <f t="shared" si="46"/>
        <v>#N/A</v>
      </c>
      <c r="M669" s="73" t="e">
        <f t="shared" si="50"/>
        <v>#N/A</v>
      </c>
      <c r="N669" s="77">
        <f>+IF($E669="","",IF(K669&lt;&gt;"",VLOOKUP(K669,'草地施肥標準'!A$11:P$262,16),""))</f>
      </c>
      <c r="O669" s="77">
        <f>+IF($E669="","",IF(L669&lt;&gt;"",VLOOKUP(L669,'畑作施肥標準'!A$11:AB$430,M669),""))</f>
      </c>
      <c r="P669" s="77"/>
      <c r="Q669" s="78">
        <f t="shared" si="47"/>
      </c>
      <c r="R669" s="104">
        <f t="shared" si="48"/>
      </c>
    </row>
    <row r="670" spans="2:18" ht="15">
      <c r="B670" s="113"/>
      <c r="C670" s="122"/>
      <c r="D670" s="110"/>
      <c r="E670" s="92"/>
      <c r="F670" s="94"/>
      <c r="G670" s="94"/>
      <c r="H670" s="43" t="e">
        <f>+VLOOKUP(D670,'草地施肥標準'!$G$2:$H$5,2)</f>
        <v>#N/A</v>
      </c>
      <c r="I670" s="43" t="e">
        <f t="shared" si="44"/>
        <v>#N/A</v>
      </c>
      <c r="J670" s="73" t="e">
        <f t="shared" si="49"/>
        <v>#N/A</v>
      </c>
      <c r="K670" s="73" t="e">
        <f t="shared" si="45"/>
        <v>#N/A</v>
      </c>
      <c r="L670" s="73" t="e">
        <f t="shared" si="46"/>
        <v>#N/A</v>
      </c>
      <c r="M670" s="73" t="e">
        <f t="shared" si="50"/>
        <v>#N/A</v>
      </c>
      <c r="N670" s="77">
        <f>+IF($E670="","",IF(K670&lt;&gt;"",VLOOKUP(K670,'草地施肥標準'!A$11:P$262,16),""))</f>
      </c>
      <c r="O670" s="77">
        <f>+IF($E670="","",IF(L670&lt;&gt;"",VLOOKUP(L670,'畑作施肥標準'!A$11:AB$430,M670),""))</f>
      </c>
      <c r="P670" s="77"/>
      <c r="Q670" s="78">
        <f t="shared" si="47"/>
      </c>
      <c r="R670" s="104">
        <f t="shared" si="48"/>
      </c>
    </row>
    <row r="671" spans="2:18" ht="15">
      <c r="B671" s="113"/>
      <c r="C671" s="122"/>
      <c r="D671" s="110"/>
      <c r="E671" s="92"/>
      <c r="F671" s="94"/>
      <c r="G671" s="94"/>
      <c r="H671" s="43" t="e">
        <f>+VLOOKUP(D671,'草地施肥標準'!$G$2:$H$5,2)</f>
        <v>#N/A</v>
      </c>
      <c r="I671" s="43" t="e">
        <f t="shared" si="44"/>
        <v>#N/A</v>
      </c>
      <c r="J671" s="73" t="e">
        <f t="shared" si="49"/>
        <v>#N/A</v>
      </c>
      <c r="K671" s="73" t="e">
        <f t="shared" si="45"/>
        <v>#N/A</v>
      </c>
      <c r="L671" s="73" t="e">
        <f t="shared" si="46"/>
        <v>#N/A</v>
      </c>
      <c r="M671" s="73" t="e">
        <f t="shared" si="50"/>
        <v>#N/A</v>
      </c>
      <c r="N671" s="77">
        <f>+IF($E671="","",IF(K671&lt;&gt;"",VLOOKUP(K671,'草地施肥標準'!A$11:P$262,16),""))</f>
      </c>
      <c r="O671" s="77">
        <f>+IF($E671="","",IF(L671&lt;&gt;"",VLOOKUP(L671,'畑作施肥標準'!A$11:AB$430,M671),""))</f>
      </c>
      <c r="P671" s="77"/>
      <c r="Q671" s="78">
        <f t="shared" si="47"/>
      </c>
      <c r="R671" s="104">
        <f t="shared" si="48"/>
      </c>
    </row>
    <row r="672" spans="2:18" ht="15">
      <c r="B672" s="113"/>
      <c r="C672" s="122"/>
      <c r="D672" s="110"/>
      <c r="E672" s="92"/>
      <c r="F672" s="94"/>
      <c r="G672" s="94"/>
      <c r="H672" s="43" t="e">
        <f>+VLOOKUP(D672,'草地施肥標準'!$G$2:$H$5,2)</f>
        <v>#N/A</v>
      </c>
      <c r="I672" s="43" t="e">
        <f t="shared" si="44"/>
        <v>#N/A</v>
      </c>
      <c r="J672" s="73" t="e">
        <f t="shared" si="49"/>
        <v>#N/A</v>
      </c>
      <c r="K672" s="73" t="e">
        <f t="shared" si="45"/>
        <v>#N/A</v>
      </c>
      <c r="L672" s="73" t="e">
        <f t="shared" si="46"/>
        <v>#N/A</v>
      </c>
      <c r="M672" s="73" t="e">
        <f t="shared" si="50"/>
        <v>#N/A</v>
      </c>
      <c r="N672" s="77">
        <f>+IF($E672="","",IF(K672&lt;&gt;"",VLOOKUP(K672,'草地施肥標準'!A$11:P$262,16),""))</f>
      </c>
      <c r="O672" s="77">
        <f>+IF($E672="","",IF(L672&lt;&gt;"",VLOOKUP(L672,'畑作施肥標準'!A$11:AB$430,M672),""))</f>
      </c>
      <c r="P672" s="77"/>
      <c r="Q672" s="78">
        <f t="shared" si="47"/>
      </c>
      <c r="R672" s="104">
        <f t="shared" si="48"/>
      </c>
    </row>
    <row r="673" spans="2:18" ht="15">
      <c r="B673" s="113"/>
      <c r="C673" s="122"/>
      <c r="D673" s="110"/>
      <c r="E673" s="92"/>
      <c r="F673" s="94"/>
      <c r="G673" s="94"/>
      <c r="H673" s="43" t="e">
        <f>+VLOOKUP(D673,'草地施肥標準'!$G$2:$H$5,2)</f>
        <v>#N/A</v>
      </c>
      <c r="I673" s="43" t="e">
        <f t="shared" si="44"/>
        <v>#N/A</v>
      </c>
      <c r="J673" s="73" t="e">
        <f t="shared" si="49"/>
        <v>#N/A</v>
      </c>
      <c r="K673" s="73" t="e">
        <f t="shared" si="45"/>
        <v>#N/A</v>
      </c>
      <c r="L673" s="73" t="e">
        <f t="shared" si="46"/>
        <v>#N/A</v>
      </c>
      <c r="M673" s="73" t="e">
        <f t="shared" si="50"/>
        <v>#N/A</v>
      </c>
      <c r="N673" s="77">
        <f>+IF($E673="","",IF(K673&lt;&gt;"",VLOOKUP(K673,'草地施肥標準'!A$11:P$262,16),""))</f>
      </c>
      <c r="O673" s="77">
        <f>+IF($E673="","",IF(L673&lt;&gt;"",VLOOKUP(L673,'畑作施肥標準'!A$11:AB$430,M673),""))</f>
      </c>
      <c r="P673" s="77"/>
      <c r="Q673" s="78">
        <f t="shared" si="47"/>
      </c>
      <c r="R673" s="104">
        <f t="shared" si="48"/>
      </c>
    </row>
    <row r="674" spans="2:18" ht="15">
      <c r="B674" s="113"/>
      <c r="C674" s="122"/>
      <c r="D674" s="110"/>
      <c r="E674" s="92"/>
      <c r="F674" s="94"/>
      <c r="G674" s="94"/>
      <c r="H674" s="43" t="e">
        <f>+VLOOKUP(D674,'草地施肥標準'!$G$2:$H$5,2)</f>
        <v>#N/A</v>
      </c>
      <c r="I674" s="43" t="e">
        <f t="shared" si="44"/>
        <v>#N/A</v>
      </c>
      <c r="J674" s="73" t="e">
        <f t="shared" si="49"/>
        <v>#N/A</v>
      </c>
      <c r="K674" s="73" t="e">
        <f t="shared" si="45"/>
        <v>#N/A</v>
      </c>
      <c r="L674" s="73" t="e">
        <f t="shared" si="46"/>
        <v>#N/A</v>
      </c>
      <c r="M674" s="73" t="e">
        <f t="shared" si="50"/>
        <v>#N/A</v>
      </c>
      <c r="N674" s="77">
        <f>+IF($E674="","",IF(K674&lt;&gt;"",VLOOKUP(K674,'草地施肥標準'!A$11:P$262,16),""))</f>
      </c>
      <c r="O674" s="77">
        <f>+IF($E674="","",IF(L674&lt;&gt;"",VLOOKUP(L674,'畑作施肥標準'!A$11:AB$430,M674),""))</f>
      </c>
      <c r="P674" s="77"/>
      <c r="Q674" s="78">
        <f t="shared" si="47"/>
      </c>
      <c r="R674" s="104">
        <f t="shared" si="48"/>
      </c>
    </row>
    <row r="675" spans="2:18" ht="15">
      <c r="B675" s="113"/>
      <c r="C675" s="122"/>
      <c r="D675" s="110"/>
      <c r="E675" s="92"/>
      <c r="F675" s="94"/>
      <c r="G675" s="94"/>
      <c r="H675" s="43" t="e">
        <f>+VLOOKUP(D675,'草地施肥標準'!$G$2:$H$5,2)</f>
        <v>#N/A</v>
      </c>
      <c r="I675" s="43" t="e">
        <f t="shared" si="44"/>
        <v>#N/A</v>
      </c>
      <c r="J675" s="73" t="e">
        <f t="shared" si="49"/>
        <v>#N/A</v>
      </c>
      <c r="K675" s="73" t="e">
        <f t="shared" si="45"/>
        <v>#N/A</v>
      </c>
      <c r="L675" s="73" t="e">
        <f t="shared" si="46"/>
        <v>#N/A</v>
      </c>
      <c r="M675" s="73" t="e">
        <f t="shared" si="50"/>
        <v>#N/A</v>
      </c>
      <c r="N675" s="77">
        <f>+IF($E675="","",IF(K675&lt;&gt;"",VLOOKUP(K675,'草地施肥標準'!A$11:P$262,16),""))</f>
      </c>
      <c r="O675" s="77">
        <f>+IF($E675="","",IF(L675&lt;&gt;"",VLOOKUP(L675,'畑作施肥標準'!A$11:AB$430,M675),""))</f>
      </c>
      <c r="P675" s="77"/>
      <c r="Q675" s="78">
        <f t="shared" si="47"/>
      </c>
      <c r="R675" s="104">
        <f t="shared" si="48"/>
      </c>
    </row>
    <row r="676" spans="2:18" ht="15">
      <c r="B676" s="113"/>
      <c r="C676" s="122"/>
      <c r="D676" s="110"/>
      <c r="E676" s="92"/>
      <c r="F676" s="94"/>
      <c r="G676" s="94"/>
      <c r="H676" s="43" t="e">
        <f>+VLOOKUP(D676,'草地施肥標準'!$G$2:$H$5,2)</f>
        <v>#N/A</v>
      </c>
      <c r="I676" s="43" t="e">
        <f t="shared" si="44"/>
        <v>#N/A</v>
      </c>
      <c r="J676" s="73" t="e">
        <f t="shared" si="49"/>
        <v>#N/A</v>
      </c>
      <c r="K676" s="73" t="e">
        <f t="shared" si="45"/>
        <v>#N/A</v>
      </c>
      <c r="L676" s="73" t="e">
        <f t="shared" si="46"/>
        <v>#N/A</v>
      </c>
      <c r="M676" s="73" t="e">
        <f t="shared" si="50"/>
        <v>#N/A</v>
      </c>
      <c r="N676" s="77">
        <f>+IF($E676="","",IF(K676&lt;&gt;"",VLOOKUP(K676,'草地施肥標準'!A$11:P$262,16),""))</f>
      </c>
      <c r="O676" s="77">
        <f>+IF($E676="","",IF(L676&lt;&gt;"",VLOOKUP(L676,'畑作施肥標準'!A$11:AB$430,M676),""))</f>
      </c>
      <c r="P676" s="77"/>
      <c r="Q676" s="78">
        <f t="shared" si="47"/>
      </c>
      <c r="R676" s="104">
        <f t="shared" si="48"/>
      </c>
    </row>
    <row r="677" spans="2:18" ht="15">
      <c r="B677" s="113"/>
      <c r="C677" s="122"/>
      <c r="D677" s="110"/>
      <c r="E677" s="92"/>
      <c r="F677" s="94"/>
      <c r="G677" s="94"/>
      <c r="H677" s="43" t="e">
        <f>+VLOOKUP(D677,'草地施肥標準'!$G$2:$H$5,2)</f>
        <v>#N/A</v>
      </c>
      <c r="I677" s="43" t="e">
        <f t="shared" si="44"/>
        <v>#N/A</v>
      </c>
      <c r="J677" s="73" t="e">
        <f t="shared" si="49"/>
        <v>#N/A</v>
      </c>
      <c r="K677" s="73" t="e">
        <f t="shared" si="45"/>
        <v>#N/A</v>
      </c>
      <c r="L677" s="73" t="e">
        <f t="shared" si="46"/>
        <v>#N/A</v>
      </c>
      <c r="M677" s="73" t="e">
        <f t="shared" si="50"/>
        <v>#N/A</v>
      </c>
      <c r="N677" s="77">
        <f>+IF($E677="","",IF(K677&lt;&gt;"",VLOOKUP(K677,'草地施肥標準'!A$11:P$262,16),""))</f>
      </c>
      <c r="O677" s="77">
        <f>+IF($E677="","",IF(L677&lt;&gt;"",VLOOKUP(L677,'畑作施肥標準'!A$11:AB$430,M677),""))</f>
      </c>
      <c r="P677" s="77"/>
      <c r="Q677" s="78">
        <f t="shared" si="47"/>
      </c>
      <c r="R677" s="104">
        <f t="shared" si="48"/>
      </c>
    </row>
    <row r="678" spans="2:18" ht="15">
      <c r="B678" s="113"/>
      <c r="C678" s="122"/>
      <c r="D678" s="110"/>
      <c r="E678" s="92"/>
      <c r="F678" s="94"/>
      <c r="G678" s="94"/>
      <c r="H678" s="43" t="e">
        <f>+VLOOKUP(D678,'草地施肥標準'!$G$2:$H$5,2)</f>
        <v>#N/A</v>
      </c>
      <c r="I678" s="43" t="e">
        <f t="shared" si="44"/>
        <v>#N/A</v>
      </c>
      <c r="J678" s="73" t="e">
        <f t="shared" si="49"/>
        <v>#N/A</v>
      </c>
      <c r="K678" s="73" t="e">
        <f t="shared" si="45"/>
        <v>#N/A</v>
      </c>
      <c r="L678" s="73" t="e">
        <f t="shared" si="46"/>
        <v>#N/A</v>
      </c>
      <c r="M678" s="73" t="e">
        <f t="shared" si="50"/>
        <v>#N/A</v>
      </c>
      <c r="N678" s="77">
        <f>+IF($E678="","",IF(K678&lt;&gt;"",VLOOKUP(K678,'草地施肥標準'!A$11:P$262,16),""))</f>
      </c>
      <c r="O678" s="77">
        <f>+IF($E678="","",IF(L678&lt;&gt;"",VLOOKUP(L678,'畑作施肥標準'!A$11:AB$430,M678),""))</f>
      </c>
      <c r="P678" s="77"/>
      <c r="Q678" s="78">
        <f t="shared" si="47"/>
      </c>
      <c r="R678" s="104">
        <f t="shared" si="48"/>
      </c>
    </row>
    <row r="679" spans="2:18" ht="15">
      <c r="B679" s="113"/>
      <c r="C679" s="122"/>
      <c r="D679" s="110"/>
      <c r="E679" s="92"/>
      <c r="F679" s="94"/>
      <c r="G679" s="94"/>
      <c r="H679" s="43" t="e">
        <f>+VLOOKUP(D679,'草地施肥標準'!$G$2:$H$5,2)</f>
        <v>#N/A</v>
      </c>
      <c r="I679" s="43" t="e">
        <f aca="true" t="shared" si="51" ref="I679:I730">+VLOOKUP(E679,$E$13:$F$21,2)</f>
        <v>#N/A</v>
      </c>
      <c r="J679" s="73" t="e">
        <f t="shared" si="49"/>
        <v>#N/A</v>
      </c>
      <c r="K679" s="73" t="e">
        <f aca="true" t="shared" si="52" ref="K679:K730">+IF(VALUE(I679)&lt;5,I679&amp;$H$225&amp;H679&amp;J679,"")</f>
        <v>#N/A</v>
      </c>
      <c r="L679" s="73" t="e">
        <f aca="true" t="shared" si="53" ref="L679:L730">+IF(VALUE(I679)&gt;=5,I679&amp;H679&amp;$H$227,"")</f>
        <v>#N/A</v>
      </c>
      <c r="M679" s="73" t="e">
        <f t="shared" si="50"/>
        <v>#N/A</v>
      </c>
      <c r="N679" s="77">
        <f>+IF($E679="","",IF(K679&lt;&gt;"",VLOOKUP(K679,'草地施肥標準'!A$11:P$262,16),""))</f>
      </c>
      <c r="O679" s="77">
        <f>+IF($E679="","",IF(L679&lt;&gt;"",VLOOKUP(L679,'畑作施肥標準'!A$11:AB$430,M679),""))</f>
      </c>
      <c r="P679" s="77"/>
      <c r="Q679" s="78">
        <f aca="true" t="shared" si="54" ref="Q679:Q730">+IF($E679="","",IF(N679="",+$C679/O679,+$C679/N679))</f>
      </c>
      <c r="R679" s="104">
        <f aca="true" t="shared" si="55" ref="R679:R730">+IF(AND(E679&lt;&gt;"",F679="",G679="")=TRUE,+$R$7,IF(OR(N679="-",O679="-")=TRUE,+$R$8,""))</f>
      </c>
    </row>
    <row r="680" spans="2:18" ht="15">
      <c r="B680" s="113"/>
      <c r="C680" s="122"/>
      <c r="D680" s="110"/>
      <c r="E680" s="92"/>
      <c r="F680" s="94"/>
      <c r="G680" s="94"/>
      <c r="H680" s="43" t="e">
        <f>+VLOOKUP(D680,'草地施肥標準'!$G$2:$H$5,2)</f>
        <v>#N/A</v>
      </c>
      <c r="I680" s="43" t="e">
        <f t="shared" si="51"/>
        <v>#N/A</v>
      </c>
      <c r="J680" s="73" t="e">
        <f t="shared" si="49"/>
        <v>#N/A</v>
      </c>
      <c r="K680" s="73" t="e">
        <f t="shared" si="52"/>
        <v>#N/A</v>
      </c>
      <c r="L680" s="73" t="e">
        <f t="shared" si="53"/>
        <v>#N/A</v>
      </c>
      <c r="M680" s="73" t="e">
        <f t="shared" si="50"/>
        <v>#N/A</v>
      </c>
      <c r="N680" s="77">
        <f>+IF($E680="","",IF(K680&lt;&gt;"",VLOOKUP(K680,'草地施肥標準'!A$11:P$262,16),""))</f>
      </c>
      <c r="O680" s="77">
        <f>+IF($E680="","",IF(L680&lt;&gt;"",VLOOKUP(L680,'畑作施肥標準'!A$11:AB$430,M680),""))</f>
      </c>
      <c r="P680" s="77"/>
      <c r="Q680" s="78">
        <f t="shared" si="54"/>
      </c>
      <c r="R680" s="104">
        <f t="shared" si="55"/>
      </c>
    </row>
    <row r="681" spans="2:18" ht="15">
      <c r="B681" s="113"/>
      <c r="C681" s="122"/>
      <c r="D681" s="110"/>
      <c r="E681" s="92"/>
      <c r="F681" s="94"/>
      <c r="G681" s="94"/>
      <c r="H681" s="43" t="e">
        <f>+VLOOKUP(D681,'草地施肥標準'!$G$2:$H$5,2)</f>
        <v>#N/A</v>
      </c>
      <c r="I681" s="43" t="e">
        <f t="shared" si="51"/>
        <v>#N/A</v>
      </c>
      <c r="J681" s="73" t="e">
        <f t="shared" si="49"/>
        <v>#N/A</v>
      </c>
      <c r="K681" s="73" t="e">
        <f t="shared" si="52"/>
        <v>#N/A</v>
      </c>
      <c r="L681" s="73" t="e">
        <f t="shared" si="53"/>
        <v>#N/A</v>
      </c>
      <c r="M681" s="73" t="e">
        <f t="shared" si="50"/>
        <v>#N/A</v>
      </c>
      <c r="N681" s="77">
        <f>+IF($E681="","",IF(K681&lt;&gt;"",VLOOKUP(K681,'草地施肥標準'!A$11:P$262,16),""))</f>
      </c>
      <c r="O681" s="77">
        <f>+IF($E681="","",IF(L681&lt;&gt;"",VLOOKUP(L681,'畑作施肥標準'!A$11:AB$430,M681),""))</f>
      </c>
      <c r="P681" s="77"/>
      <c r="Q681" s="78">
        <f t="shared" si="54"/>
      </c>
      <c r="R681" s="104">
        <f t="shared" si="55"/>
      </c>
    </row>
    <row r="682" spans="2:18" ht="15">
      <c r="B682" s="113"/>
      <c r="C682" s="122"/>
      <c r="D682" s="110"/>
      <c r="E682" s="92"/>
      <c r="F682" s="94"/>
      <c r="G682" s="94"/>
      <c r="H682" s="43" t="e">
        <f>+VLOOKUP(D682,'草地施肥標準'!$G$2:$H$5,2)</f>
        <v>#N/A</v>
      </c>
      <c r="I682" s="43" t="e">
        <f t="shared" si="51"/>
        <v>#N/A</v>
      </c>
      <c r="J682" s="73" t="e">
        <f t="shared" si="49"/>
        <v>#N/A</v>
      </c>
      <c r="K682" s="73" t="e">
        <f t="shared" si="52"/>
        <v>#N/A</v>
      </c>
      <c r="L682" s="73" t="e">
        <f t="shared" si="53"/>
        <v>#N/A</v>
      </c>
      <c r="M682" s="73" t="e">
        <f t="shared" si="50"/>
        <v>#N/A</v>
      </c>
      <c r="N682" s="77">
        <f>+IF($E682="","",IF(K682&lt;&gt;"",VLOOKUP(K682,'草地施肥標準'!A$11:P$262,16),""))</f>
      </c>
      <c r="O682" s="77">
        <f>+IF($E682="","",IF(L682&lt;&gt;"",VLOOKUP(L682,'畑作施肥標準'!A$11:AB$430,M682),""))</f>
      </c>
      <c r="P682" s="77"/>
      <c r="Q682" s="78">
        <f t="shared" si="54"/>
      </c>
      <c r="R682" s="104">
        <f t="shared" si="55"/>
      </c>
    </row>
    <row r="683" spans="2:18" ht="15">
      <c r="B683" s="113"/>
      <c r="C683" s="122"/>
      <c r="D683" s="110"/>
      <c r="E683" s="92"/>
      <c r="F683" s="94"/>
      <c r="G683" s="94"/>
      <c r="H683" s="43" t="e">
        <f>+VLOOKUP(D683,'草地施肥標準'!$G$2:$H$5,2)</f>
        <v>#N/A</v>
      </c>
      <c r="I683" s="43" t="e">
        <f t="shared" si="51"/>
        <v>#N/A</v>
      </c>
      <c r="J683" s="73" t="e">
        <f t="shared" si="49"/>
        <v>#N/A</v>
      </c>
      <c r="K683" s="73" t="e">
        <f t="shared" si="52"/>
        <v>#N/A</v>
      </c>
      <c r="L683" s="73" t="e">
        <f t="shared" si="53"/>
        <v>#N/A</v>
      </c>
      <c r="M683" s="73" t="e">
        <f t="shared" si="50"/>
        <v>#N/A</v>
      </c>
      <c r="N683" s="77">
        <f>+IF($E683="","",IF(K683&lt;&gt;"",VLOOKUP(K683,'草地施肥標準'!A$11:P$262,16),""))</f>
      </c>
      <c r="O683" s="77">
        <f>+IF($E683="","",IF(L683&lt;&gt;"",VLOOKUP(L683,'畑作施肥標準'!A$11:AB$430,M683),""))</f>
      </c>
      <c r="P683" s="77"/>
      <c r="Q683" s="78">
        <f t="shared" si="54"/>
      </c>
      <c r="R683" s="104">
        <f t="shared" si="55"/>
      </c>
    </row>
    <row r="684" spans="2:18" ht="15">
      <c r="B684" s="113"/>
      <c r="C684" s="122"/>
      <c r="D684" s="110"/>
      <c r="E684" s="92"/>
      <c r="F684" s="94"/>
      <c r="G684" s="94"/>
      <c r="H684" s="43" t="e">
        <f>+VLOOKUP(D684,'草地施肥標準'!$G$2:$H$5,2)</f>
        <v>#N/A</v>
      </c>
      <c r="I684" s="43" t="e">
        <f t="shared" si="51"/>
        <v>#N/A</v>
      </c>
      <c r="J684" s="73" t="e">
        <f t="shared" si="49"/>
        <v>#N/A</v>
      </c>
      <c r="K684" s="73" t="e">
        <f t="shared" si="52"/>
        <v>#N/A</v>
      </c>
      <c r="L684" s="73" t="e">
        <f t="shared" si="53"/>
        <v>#N/A</v>
      </c>
      <c r="M684" s="73" t="e">
        <f t="shared" si="50"/>
        <v>#N/A</v>
      </c>
      <c r="N684" s="77">
        <f>+IF($E684="","",IF(K684&lt;&gt;"",VLOOKUP(K684,'草地施肥標準'!A$11:P$262,16),""))</f>
      </c>
      <c r="O684" s="77">
        <f>+IF($E684="","",IF(L684&lt;&gt;"",VLOOKUP(L684,'畑作施肥標準'!A$11:AB$430,M684),""))</f>
      </c>
      <c r="P684" s="77"/>
      <c r="Q684" s="78">
        <f t="shared" si="54"/>
      </c>
      <c r="R684" s="104">
        <f t="shared" si="55"/>
      </c>
    </row>
    <row r="685" spans="2:18" ht="15">
      <c r="B685" s="113"/>
      <c r="C685" s="122"/>
      <c r="D685" s="110"/>
      <c r="E685" s="92"/>
      <c r="F685" s="94"/>
      <c r="G685" s="94"/>
      <c r="H685" s="43" t="e">
        <f>+VLOOKUP(D685,'草地施肥標準'!$G$2:$H$5,2)</f>
        <v>#N/A</v>
      </c>
      <c r="I685" s="43" t="e">
        <f t="shared" si="51"/>
        <v>#N/A</v>
      </c>
      <c r="J685" s="73" t="e">
        <f t="shared" si="49"/>
        <v>#N/A</v>
      </c>
      <c r="K685" s="73" t="e">
        <f t="shared" si="52"/>
        <v>#N/A</v>
      </c>
      <c r="L685" s="73" t="e">
        <f t="shared" si="53"/>
        <v>#N/A</v>
      </c>
      <c r="M685" s="73" t="e">
        <f t="shared" si="50"/>
        <v>#N/A</v>
      </c>
      <c r="N685" s="77">
        <f>+IF($E685="","",IF(K685&lt;&gt;"",VLOOKUP(K685,'草地施肥標準'!A$11:P$262,16),""))</f>
      </c>
      <c r="O685" s="77">
        <f>+IF($E685="","",IF(L685&lt;&gt;"",VLOOKUP(L685,'畑作施肥標準'!A$11:AB$430,M685),""))</f>
      </c>
      <c r="P685" s="77"/>
      <c r="Q685" s="78">
        <f t="shared" si="54"/>
      </c>
      <c r="R685" s="104">
        <f t="shared" si="55"/>
      </c>
    </row>
    <row r="686" spans="2:18" ht="15">
      <c r="B686" s="113"/>
      <c r="C686" s="122"/>
      <c r="D686" s="110"/>
      <c r="E686" s="92"/>
      <c r="F686" s="94"/>
      <c r="G686" s="94"/>
      <c r="H686" s="43" t="e">
        <f>+VLOOKUP(D686,'草地施肥標準'!$G$2:$H$5,2)</f>
        <v>#N/A</v>
      </c>
      <c r="I686" s="43" t="e">
        <f t="shared" si="51"/>
        <v>#N/A</v>
      </c>
      <c r="J686" s="73" t="e">
        <f aca="true" t="shared" si="56" ref="J686:J730">+IF(VALUE(I686)&lt;5,VLOOKUP(F686,$G$13:$H$17,2),"")</f>
        <v>#N/A</v>
      </c>
      <c r="K686" s="73" t="e">
        <f t="shared" si="52"/>
        <v>#N/A</v>
      </c>
      <c r="L686" s="73" t="e">
        <f t="shared" si="53"/>
        <v>#N/A</v>
      </c>
      <c r="M686" s="73" t="e">
        <f t="shared" si="50"/>
        <v>#N/A</v>
      </c>
      <c r="N686" s="77">
        <f>+IF($E686="","",IF(K686&lt;&gt;"",VLOOKUP(K686,'草地施肥標準'!A$11:P$262,16),""))</f>
      </c>
      <c r="O686" s="77">
        <f>+IF($E686="","",IF(L686&lt;&gt;"",VLOOKUP(L686,'畑作施肥標準'!A$11:AB$430,M686),""))</f>
      </c>
      <c r="P686" s="77"/>
      <c r="Q686" s="78">
        <f t="shared" si="54"/>
      </c>
      <c r="R686" s="104">
        <f t="shared" si="55"/>
      </c>
    </row>
    <row r="687" spans="2:18" ht="15">
      <c r="B687" s="113"/>
      <c r="C687" s="122"/>
      <c r="D687" s="110"/>
      <c r="E687" s="92"/>
      <c r="F687" s="94"/>
      <c r="G687" s="94"/>
      <c r="H687" s="43" t="e">
        <f>+VLOOKUP(D687,'草地施肥標準'!$G$2:$H$5,2)</f>
        <v>#N/A</v>
      </c>
      <c r="I687" s="43" t="e">
        <f t="shared" si="51"/>
        <v>#N/A</v>
      </c>
      <c r="J687" s="73" t="e">
        <f t="shared" si="56"/>
        <v>#N/A</v>
      </c>
      <c r="K687" s="73" t="e">
        <f t="shared" si="52"/>
        <v>#N/A</v>
      </c>
      <c r="L687" s="73" t="e">
        <f t="shared" si="53"/>
        <v>#N/A</v>
      </c>
      <c r="M687" s="73" t="e">
        <f t="shared" si="50"/>
        <v>#N/A</v>
      </c>
      <c r="N687" s="77">
        <f>+IF($E687="","",IF(K687&lt;&gt;"",VLOOKUP(K687,'草地施肥標準'!A$11:P$262,16),""))</f>
      </c>
      <c r="O687" s="77">
        <f>+IF($E687="","",IF(L687&lt;&gt;"",VLOOKUP(L687,'畑作施肥標準'!A$11:AB$430,M687),""))</f>
      </c>
      <c r="P687" s="77"/>
      <c r="Q687" s="78">
        <f t="shared" si="54"/>
      </c>
      <c r="R687" s="104">
        <f t="shared" si="55"/>
      </c>
    </row>
    <row r="688" spans="2:18" ht="15">
      <c r="B688" s="113"/>
      <c r="C688" s="122"/>
      <c r="D688" s="110"/>
      <c r="E688" s="92"/>
      <c r="F688" s="94"/>
      <c r="G688" s="94"/>
      <c r="H688" s="43" t="e">
        <f>+VLOOKUP(D688,'草地施肥標準'!$G$2:$H$5,2)</f>
        <v>#N/A</v>
      </c>
      <c r="I688" s="43" t="e">
        <f t="shared" si="51"/>
        <v>#N/A</v>
      </c>
      <c r="J688" s="73" t="e">
        <f t="shared" si="56"/>
        <v>#N/A</v>
      </c>
      <c r="K688" s="73" t="e">
        <f t="shared" si="52"/>
        <v>#N/A</v>
      </c>
      <c r="L688" s="73" t="e">
        <f t="shared" si="53"/>
        <v>#N/A</v>
      </c>
      <c r="M688" s="73" t="e">
        <f aca="true" t="shared" si="57" ref="M688:M730">+IF(L688&lt;&gt;"",+VLOOKUP(G688,$K$1:$L$4,2),"")</f>
        <v>#N/A</v>
      </c>
      <c r="N688" s="77">
        <f>+IF($E688="","",IF(K688&lt;&gt;"",VLOOKUP(K688,'草地施肥標準'!A$11:P$262,16),""))</f>
      </c>
      <c r="O688" s="77">
        <f>+IF($E688="","",IF(L688&lt;&gt;"",VLOOKUP(L688,'畑作施肥標準'!A$11:AB$430,M688),""))</f>
      </c>
      <c r="P688" s="77"/>
      <c r="Q688" s="78">
        <f t="shared" si="54"/>
      </c>
      <c r="R688" s="104">
        <f t="shared" si="55"/>
      </c>
    </row>
    <row r="689" spans="2:18" ht="15">
      <c r="B689" s="113"/>
      <c r="C689" s="122"/>
      <c r="D689" s="110"/>
      <c r="E689" s="92"/>
      <c r="F689" s="94"/>
      <c r="G689" s="94"/>
      <c r="H689" s="43" t="e">
        <f>+VLOOKUP(D689,'草地施肥標準'!$G$2:$H$5,2)</f>
        <v>#N/A</v>
      </c>
      <c r="I689" s="43" t="e">
        <f t="shared" si="51"/>
        <v>#N/A</v>
      </c>
      <c r="J689" s="73" t="e">
        <f t="shared" si="56"/>
        <v>#N/A</v>
      </c>
      <c r="K689" s="73" t="e">
        <f t="shared" si="52"/>
        <v>#N/A</v>
      </c>
      <c r="L689" s="73" t="e">
        <f t="shared" si="53"/>
        <v>#N/A</v>
      </c>
      <c r="M689" s="73" t="e">
        <f t="shared" si="57"/>
        <v>#N/A</v>
      </c>
      <c r="N689" s="77">
        <f>+IF($E689="","",IF(K689&lt;&gt;"",VLOOKUP(K689,'草地施肥標準'!A$11:P$262,16),""))</f>
      </c>
      <c r="O689" s="77">
        <f>+IF($E689="","",IF(L689&lt;&gt;"",VLOOKUP(L689,'畑作施肥標準'!A$11:AB$430,M689),""))</f>
      </c>
      <c r="P689" s="77"/>
      <c r="Q689" s="78">
        <f t="shared" si="54"/>
      </c>
      <c r="R689" s="104">
        <f t="shared" si="55"/>
      </c>
    </row>
    <row r="690" spans="2:18" ht="15">
      <c r="B690" s="113"/>
      <c r="C690" s="122"/>
      <c r="D690" s="110"/>
      <c r="E690" s="92"/>
      <c r="F690" s="94"/>
      <c r="G690" s="94"/>
      <c r="H690" s="43" t="e">
        <f>+VLOOKUP(D690,'草地施肥標準'!$G$2:$H$5,2)</f>
        <v>#N/A</v>
      </c>
      <c r="I690" s="43" t="e">
        <f t="shared" si="51"/>
        <v>#N/A</v>
      </c>
      <c r="J690" s="73" t="e">
        <f t="shared" si="56"/>
        <v>#N/A</v>
      </c>
      <c r="K690" s="73" t="e">
        <f t="shared" si="52"/>
        <v>#N/A</v>
      </c>
      <c r="L690" s="73" t="e">
        <f t="shared" si="53"/>
        <v>#N/A</v>
      </c>
      <c r="M690" s="73" t="e">
        <f t="shared" si="57"/>
        <v>#N/A</v>
      </c>
      <c r="N690" s="77">
        <f>+IF($E690="","",IF(K690&lt;&gt;"",VLOOKUP(K690,'草地施肥標準'!A$11:P$262,16),""))</f>
      </c>
      <c r="O690" s="77">
        <f>+IF($E690="","",IF(L690&lt;&gt;"",VLOOKUP(L690,'畑作施肥標準'!A$11:AB$430,M690),""))</f>
      </c>
      <c r="P690" s="77"/>
      <c r="Q690" s="78">
        <f t="shared" si="54"/>
      </c>
      <c r="R690" s="104">
        <f t="shared" si="55"/>
      </c>
    </row>
    <row r="691" spans="2:18" ht="15">
      <c r="B691" s="113"/>
      <c r="C691" s="122"/>
      <c r="D691" s="110"/>
      <c r="E691" s="92"/>
      <c r="F691" s="94"/>
      <c r="G691" s="94"/>
      <c r="H691" s="43" t="e">
        <f>+VLOOKUP(D691,'草地施肥標準'!$G$2:$H$5,2)</f>
        <v>#N/A</v>
      </c>
      <c r="I691" s="43" t="e">
        <f t="shared" si="51"/>
        <v>#N/A</v>
      </c>
      <c r="J691" s="73" t="e">
        <f t="shared" si="56"/>
        <v>#N/A</v>
      </c>
      <c r="K691" s="73" t="e">
        <f t="shared" si="52"/>
        <v>#N/A</v>
      </c>
      <c r="L691" s="73" t="e">
        <f t="shared" si="53"/>
        <v>#N/A</v>
      </c>
      <c r="M691" s="73" t="e">
        <f t="shared" si="57"/>
        <v>#N/A</v>
      </c>
      <c r="N691" s="77">
        <f>+IF($E691="","",IF(K691&lt;&gt;"",VLOOKUP(K691,'草地施肥標準'!A$11:P$262,16),""))</f>
      </c>
      <c r="O691" s="77">
        <f>+IF($E691="","",IF(L691&lt;&gt;"",VLOOKUP(L691,'畑作施肥標準'!A$11:AB$430,M691),""))</f>
      </c>
      <c r="P691" s="77"/>
      <c r="Q691" s="78">
        <f t="shared" si="54"/>
      </c>
      <c r="R691" s="104">
        <f t="shared" si="55"/>
      </c>
    </row>
    <row r="692" spans="2:18" ht="15">
      <c r="B692" s="113"/>
      <c r="C692" s="122"/>
      <c r="D692" s="110"/>
      <c r="E692" s="92"/>
      <c r="F692" s="94"/>
      <c r="G692" s="94"/>
      <c r="H692" s="43" t="e">
        <f>+VLOOKUP(D692,'草地施肥標準'!$G$2:$H$5,2)</f>
        <v>#N/A</v>
      </c>
      <c r="I692" s="43" t="e">
        <f t="shared" si="51"/>
        <v>#N/A</v>
      </c>
      <c r="J692" s="73" t="e">
        <f t="shared" si="56"/>
        <v>#N/A</v>
      </c>
      <c r="K692" s="73" t="e">
        <f t="shared" si="52"/>
        <v>#N/A</v>
      </c>
      <c r="L692" s="73" t="e">
        <f t="shared" si="53"/>
        <v>#N/A</v>
      </c>
      <c r="M692" s="73" t="e">
        <f t="shared" si="57"/>
        <v>#N/A</v>
      </c>
      <c r="N692" s="77">
        <f>+IF($E692="","",IF(K692&lt;&gt;"",VLOOKUP(K692,'草地施肥標準'!A$11:P$262,16),""))</f>
      </c>
      <c r="O692" s="77">
        <f>+IF($E692="","",IF(L692&lt;&gt;"",VLOOKUP(L692,'畑作施肥標準'!A$11:AB$430,M692),""))</f>
      </c>
      <c r="P692" s="77"/>
      <c r="Q692" s="78">
        <f t="shared" si="54"/>
      </c>
      <c r="R692" s="104">
        <f t="shared" si="55"/>
      </c>
    </row>
    <row r="693" spans="2:18" ht="15">
      <c r="B693" s="113"/>
      <c r="C693" s="122"/>
      <c r="D693" s="110"/>
      <c r="E693" s="92"/>
      <c r="F693" s="94"/>
      <c r="G693" s="94"/>
      <c r="H693" s="43" t="e">
        <f>+VLOOKUP(D693,'草地施肥標準'!$G$2:$H$5,2)</f>
        <v>#N/A</v>
      </c>
      <c r="I693" s="43" t="e">
        <f t="shared" si="51"/>
        <v>#N/A</v>
      </c>
      <c r="J693" s="73" t="e">
        <f t="shared" si="56"/>
        <v>#N/A</v>
      </c>
      <c r="K693" s="73" t="e">
        <f t="shared" si="52"/>
        <v>#N/A</v>
      </c>
      <c r="L693" s="73" t="e">
        <f t="shared" si="53"/>
        <v>#N/A</v>
      </c>
      <c r="M693" s="73" t="e">
        <f t="shared" si="57"/>
        <v>#N/A</v>
      </c>
      <c r="N693" s="77">
        <f>+IF($E693="","",IF(K693&lt;&gt;"",VLOOKUP(K693,'草地施肥標準'!A$11:P$262,16),""))</f>
      </c>
      <c r="O693" s="77">
        <f>+IF($E693="","",IF(L693&lt;&gt;"",VLOOKUP(L693,'畑作施肥標準'!A$11:AB$430,M693),""))</f>
      </c>
      <c r="P693" s="77"/>
      <c r="Q693" s="78">
        <f t="shared" si="54"/>
      </c>
      <c r="R693" s="104">
        <f t="shared" si="55"/>
      </c>
    </row>
    <row r="694" spans="2:18" ht="15">
      <c r="B694" s="113"/>
      <c r="C694" s="122"/>
      <c r="D694" s="110"/>
      <c r="E694" s="92"/>
      <c r="F694" s="94"/>
      <c r="G694" s="94"/>
      <c r="H694" s="43" t="e">
        <f>+VLOOKUP(D694,'草地施肥標準'!$G$2:$H$5,2)</f>
        <v>#N/A</v>
      </c>
      <c r="I694" s="43" t="e">
        <f t="shared" si="51"/>
        <v>#N/A</v>
      </c>
      <c r="J694" s="73" t="e">
        <f t="shared" si="56"/>
        <v>#N/A</v>
      </c>
      <c r="K694" s="73" t="e">
        <f t="shared" si="52"/>
        <v>#N/A</v>
      </c>
      <c r="L694" s="73" t="e">
        <f t="shared" si="53"/>
        <v>#N/A</v>
      </c>
      <c r="M694" s="73" t="e">
        <f t="shared" si="57"/>
        <v>#N/A</v>
      </c>
      <c r="N694" s="77">
        <f>+IF($E694="","",IF(K694&lt;&gt;"",VLOOKUP(K694,'草地施肥標準'!A$11:P$262,16),""))</f>
      </c>
      <c r="O694" s="77">
        <f>+IF($E694="","",IF(L694&lt;&gt;"",VLOOKUP(L694,'畑作施肥標準'!A$11:AB$430,M694),""))</f>
      </c>
      <c r="P694" s="77"/>
      <c r="Q694" s="78">
        <f t="shared" si="54"/>
      </c>
      <c r="R694" s="104">
        <f t="shared" si="55"/>
      </c>
    </row>
    <row r="695" spans="2:18" ht="15">
      <c r="B695" s="113"/>
      <c r="C695" s="122"/>
      <c r="D695" s="110"/>
      <c r="E695" s="92"/>
      <c r="F695" s="94"/>
      <c r="G695" s="94"/>
      <c r="H695" s="43" t="e">
        <f>+VLOOKUP(D695,'草地施肥標準'!$G$2:$H$5,2)</f>
        <v>#N/A</v>
      </c>
      <c r="I695" s="43" t="e">
        <f t="shared" si="51"/>
        <v>#N/A</v>
      </c>
      <c r="J695" s="73" t="e">
        <f t="shared" si="56"/>
        <v>#N/A</v>
      </c>
      <c r="K695" s="73" t="e">
        <f t="shared" si="52"/>
        <v>#N/A</v>
      </c>
      <c r="L695" s="73" t="e">
        <f t="shared" si="53"/>
        <v>#N/A</v>
      </c>
      <c r="M695" s="73" t="e">
        <f t="shared" si="57"/>
        <v>#N/A</v>
      </c>
      <c r="N695" s="77">
        <f>+IF($E695="","",IF(K695&lt;&gt;"",VLOOKUP(K695,'草地施肥標準'!A$11:P$262,16),""))</f>
      </c>
      <c r="O695" s="77">
        <f>+IF($E695="","",IF(L695&lt;&gt;"",VLOOKUP(L695,'畑作施肥標準'!A$11:AB$430,M695),""))</f>
      </c>
      <c r="P695" s="77"/>
      <c r="Q695" s="78">
        <f t="shared" si="54"/>
      </c>
      <c r="R695" s="104">
        <f t="shared" si="55"/>
      </c>
    </row>
    <row r="696" spans="2:18" ht="15">
      <c r="B696" s="113"/>
      <c r="C696" s="122"/>
      <c r="D696" s="110"/>
      <c r="E696" s="92"/>
      <c r="F696" s="94"/>
      <c r="G696" s="94"/>
      <c r="H696" s="43" t="e">
        <f>+VLOOKUP(D696,'草地施肥標準'!$G$2:$H$5,2)</f>
        <v>#N/A</v>
      </c>
      <c r="I696" s="43" t="e">
        <f t="shared" si="51"/>
        <v>#N/A</v>
      </c>
      <c r="J696" s="73" t="e">
        <f t="shared" si="56"/>
        <v>#N/A</v>
      </c>
      <c r="K696" s="73" t="e">
        <f t="shared" si="52"/>
        <v>#N/A</v>
      </c>
      <c r="L696" s="73" t="e">
        <f t="shared" si="53"/>
        <v>#N/A</v>
      </c>
      <c r="M696" s="73" t="e">
        <f t="shared" si="57"/>
        <v>#N/A</v>
      </c>
      <c r="N696" s="77">
        <f>+IF($E696="","",IF(K696&lt;&gt;"",VLOOKUP(K696,'草地施肥標準'!A$11:P$262,16),""))</f>
      </c>
      <c r="O696" s="77">
        <f>+IF($E696="","",IF(L696&lt;&gt;"",VLOOKUP(L696,'畑作施肥標準'!A$11:AB$430,M696),""))</f>
      </c>
      <c r="P696" s="77"/>
      <c r="Q696" s="78">
        <f t="shared" si="54"/>
      </c>
      <c r="R696" s="104">
        <f t="shared" si="55"/>
      </c>
    </row>
    <row r="697" spans="2:18" ht="15">
      <c r="B697" s="113"/>
      <c r="C697" s="122"/>
      <c r="D697" s="110"/>
      <c r="E697" s="92"/>
      <c r="F697" s="94"/>
      <c r="G697" s="94"/>
      <c r="H697" s="43" t="e">
        <f>+VLOOKUP(D697,'草地施肥標準'!$G$2:$H$5,2)</f>
        <v>#N/A</v>
      </c>
      <c r="I697" s="43" t="e">
        <f t="shared" si="51"/>
        <v>#N/A</v>
      </c>
      <c r="J697" s="73" t="e">
        <f t="shared" si="56"/>
        <v>#N/A</v>
      </c>
      <c r="K697" s="73" t="e">
        <f t="shared" si="52"/>
        <v>#N/A</v>
      </c>
      <c r="L697" s="73" t="e">
        <f t="shared" si="53"/>
        <v>#N/A</v>
      </c>
      <c r="M697" s="73" t="e">
        <f t="shared" si="57"/>
        <v>#N/A</v>
      </c>
      <c r="N697" s="77">
        <f>+IF($E697="","",IF(K697&lt;&gt;"",VLOOKUP(K697,'草地施肥標準'!A$11:P$262,16),""))</f>
      </c>
      <c r="O697" s="77">
        <f>+IF($E697="","",IF(L697&lt;&gt;"",VLOOKUP(L697,'畑作施肥標準'!A$11:AB$430,M697),""))</f>
      </c>
      <c r="P697" s="77"/>
      <c r="Q697" s="78">
        <f t="shared" si="54"/>
      </c>
      <c r="R697" s="104">
        <f t="shared" si="55"/>
      </c>
    </row>
    <row r="698" spans="2:18" ht="15">
      <c r="B698" s="113"/>
      <c r="C698" s="122"/>
      <c r="D698" s="110"/>
      <c r="E698" s="92"/>
      <c r="F698" s="94"/>
      <c r="G698" s="94"/>
      <c r="H698" s="43" t="e">
        <f>+VLOOKUP(D698,'草地施肥標準'!$G$2:$H$5,2)</f>
        <v>#N/A</v>
      </c>
      <c r="I698" s="43" t="e">
        <f t="shared" si="51"/>
        <v>#N/A</v>
      </c>
      <c r="J698" s="73" t="e">
        <f t="shared" si="56"/>
        <v>#N/A</v>
      </c>
      <c r="K698" s="73" t="e">
        <f t="shared" si="52"/>
        <v>#N/A</v>
      </c>
      <c r="L698" s="73" t="e">
        <f t="shared" si="53"/>
        <v>#N/A</v>
      </c>
      <c r="M698" s="73" t="e">
        <f t="shared" si="57"/>
        <v>#N/A</v>
      </c>
      <c r="N698" s="77">
        <f>+IF($E698="","",IF(K698&lt;&gt;"",VLOOKUP(K698,'草地施肥標準'!A$11:P$262,16),""))</f>
      </c>
      <c r="O698" s="77">
        <f>+IF($E698="","",IF(L698&lt;&gt;"",VLOOKUP(L698,'畑作施肥標準'!A$11:AB$430,M698),""))</f>
      </c>
      <c r="P698" s="77"/>
      <c r="Q698" s="78">
        <f t="shared" si="54"/>
      </c>
      <c r="R698" s="104">
        <f t="shared" si="55"/>
      </c>
    </row>
    <row r="699" spans="2:18" ht="15">
      <c r="B699" s="113"/>
      <c r="C699" s="122"/>
      <c r="D699" s="110"/>
      <c r="E699" s="92"/>
      <c r="F699" s="94"/>
      <c r="G699" s="94"/>
      <c r="H699" s="43" t="e">
        <f>+VLOOKUP(D699,'草地施肥標準'!$G$2:$H$5,2)</f>
        <v>#N/A</v>
      </c>
      <c r="I699" s="43" t="e">
        <f t="shared" si="51"/>
        <v>#N/A</v>
      </c>
      <c r="J699" s="73" t="e">
        <f t="shared" si="56"/>
        <v>#N/A</v>
      </c>
      <c r="K699" s="73" t="e">
        <f t="shared" si="52"/>
        <v>#N/A</v>
      </c>
      <c r="L699" s="73" t="e">
        <f t="shared" si="53"/>
        <v>#N/A</v>
      </c>
      <c r="M699" s="73" t="e">
        <f t="shared" si="57"/>
        <v>#N/A</v>
      </c>
      <c r="N699" s="77">
        <f>+IF($E699="","",IF(K699&lt;&gt;"",VLOOKUP(K699,'草地施肥標準'!A$11:P$262,16),""))</f>
      </c>
      <c r="O699" s="77">
        <f>+IF($E699="","",IF(L699&lt;&gt;"",VLOOKUP(L699,'畑作施肥標準'!A$11:AB$430,M699),""))</f>
      </c>
      <c r="P699" s="77"/>
      <c r="Q699" s="78">
        <f t="shared" si="54"/>
      </c>
      <c r="R699" s="104">
        <f t="shared" si="55"/>
      </c>
    </row>
    <row r="700" spans="2:18" ht="15">
      <c r="B700" s="113"/>
      <c r="C700" s="122"/>
      <c r="D700" s="110"/>
      <c r="E700" s="92"/>
      <c r="F700" s="94"/>
      <c r="G700" s="94"/>
      <c r="H700" s="43" t="e">
        <f>+VLOOKUP(D700,'草地施肥標準'!$G$2:$H$5,2)</f>
        <v>#N/A</v>
      </c>
      <c r="I700" s="43" t="e">
        <f t="shared" si="51"/>
        <v>#N/A</v>
      </c>
      <c r="J700" s="73" t="e">
        <f t="shared" si="56"/>
        <v>#N/A</v>
      </c>
      <c r="K700" s="73" t="e">
        <f t="shared" si="52"/>
        <v>#N/A</v>
      </c>
      <c r="L700" s="73" t="e">
        <f t="shared" si="53"/>
        <v>#N/A</v>
      </c>
      <c r="M700" s="73" t="e">
        <f t="shared" si="57"/>
        <v>#N/A</v>
      </c>
      <c r="N700" s="77">
        <f>+IF($E700="","",IF(K700&lt;&gt;"",VLOOKUP(K700,'草地施肥標準'!A$11:P$262,16),""))</f>
      </c>
      <c r="O700" s="77">
        <f>+IF($E700="","",IF(L700&lt;&gt;"",VLOOKUP(L700,'畑作施肥標準'!A$11:AB$430,M700),""))</f>
      </c>
      <c r="P700" s="77"/>
      <c r="Q700" s="78">
        <f t="shared" si="54"/>
      </c>
      <c r="R700" s="104">
        <f t="shared" si="55"/>
      </c>
    </row>
    <row r="701" spans="2:18" ht="15">
      <c r="B701" s="113"/>
      <c r="C701" s="122"/>
      <c r="D701" s="110"/>
      <c r="E701" s="92"/>
      <c r="F701" s="94"/>
      <c r="G701" s="94"/>
      <c r="H701" s="43" t="e">
        <f>+VLOOKUP(D701,'草地施肥標準'!$G$2:$H$5,2)</f>
        <v>#N/A</v>
      </c>
      <c r="I701" s="43" t="e">
        <f t="shared" si="51"/>
        <v>#N/A</v>
      </c>
      <c r="J701" s="73" t="e">
        <f t="shared" si="56"/>
        <v>#N/A</v>
      </c>
      <c r="K701" s="73" t="e">
        <f t="shared" si="52"/>
        <v>#N/A</v>
      </c>
      <c r="L701" s="73" t="e">
        <f t="shared" si="53"/>
        <v>#N/A</v>
      </c>
      <c r="M701" s="73" t="e">
        <f t="shared" si="57"/>
        <v>#N/A</v>
      </c>
      <c r="N701" s="77">
        <f>+IF($E701="","",IF(K701&lt;&gt;"",VLOOKUP(K701,'草地施肥標準'!A$11:P$262,16),""))</f>
      </c>
      <c r="O701" s="77">
        <f>+IF($E701="","",IF(L701&lt;&gt;"",VLOOKUP(L701,'畑作施肥標準'!A$11:AB$430,M701),""))</f>
      </c>
      <c r="P701" s="77"/>
      <c r="Q701" s="78">
        <f t="shared" si="54"/>
      </c>
      <c r="R701" s="104">
        <f t="shared" si="55"/>
      </c>
    </row>
    <row r="702" spans="2:18" ht="15">
      <c r="B702" s="113"/>
      <c r="C702" s="122"/>
      <c r="D702" s="110"/>
      <c r="E702" s="92"/>
      <c r="F702" s="94"/>
      <c r="G702" s="94"/>
      <c r="H702" s="43" t="e">
        <f>+VLOOKUP(D702,'草地施肥標準'!$G$2:$H$5,2)</f>
        <v>#N/A</v>
      </c>
      <c r="I702" s="43" t="e">
        <f t="shared" si="51"/>
        <v>#N/A</v>
      </c>
      <c r="J702" s="73" t="e">
        <f t="shared" si="56"/>
        <v>#N/A</v>
      </c>
      <c r="K702" s="73" t="e">
        <f t="shared" si="52"/>
        <v>#N/A</v>
      </c>
      <c r="L702" s="73" t="e">
        <f t="shared" si="53"/>
        <v>#N/A</v>
      </c>
      <c r="M702" s="73" t="e">
        <f t="shared" si="57"/>
        <v>#N/A</v>
      </c>
      <c r="N702" s="77">
        <f>+IF($E702="","",IF(K702&lt;&gt;"",VLOOKUP(K702,'草地施肥標準'!A$11:P$262,16),""))</f>
      </c>
      <c r="O702" s="77">
        <f>+IF($E702="","",IF(L702&lt;&gt;"",VLOOKUP(L702,'畑作施肥標準'!A$11:AB$430,M702),""))</f>
      </c>
      <c r="P702" s="77"/>
      <c r="Q702" s="78">
        <f t="shared" si="54"/>
      </c>
      <c r="R702" s="104">
        <f t="shared" si="55"/>
      </c>
    </row>
    <row r="703" spans="2:18" ht="15">
      <c r="B703" s="113"/>
      <c r="C703" s="122"/>
      <c r="D703" s="110"/>
      <c r="E703" s="92"/>
      <c r="F703" s="94"/>
      <c r="G703" s="94"/>
      <c r="H703" s="43" t="e">
        <f>+VLOOKUP(D703,'草地施肥標準'!$G$2:$H$5,2)</f>
        <v>#N/A</v>
      </c>
      <c r="I703" s="43" t="e">
        <f t="shared" si="51"/>
        <v>#N/A</v>
      </c>
      <c r="J703" s="73" t="e">
        <f t="shared" si="56"/>
        <v>#N/A</v>
      </c>
      <c r="K703" s="73" t="e">
        <f t="shared" si="52"/>
        <v>#N/A</v>
      </c>
      <c r="L703" s="73" t="e">
        <f t="shared" si="53"/>
        <v>#N/A</v>
      </c>
      <c r="M703" s="73" t="e">
        <f t="shared" si="57"/>
        <v>#N/A</v>
      </c>
      <c r="N703" s="77">
        <f>+IF($E703="","",IF(K703&lt;&gt;"",VLOOKUP(K703,'草地施肥標準'!A$11:P$262,16),""))</f>
      </c>
      <c r="O703" s="77">
        <f>+IF($E703="","",IF(L703&lt;&gt;"",VLOOKUP(L703,'畑作施肥標準'!A$11:AB$430,M703),""))</f>
      </c>
      <c r="P703" s="77"/>
      <c r="Q703" s="78">
        <f t="shared" si="54"/>
      </c>
      <c r="R703" s="104">
        <f t="shared" si="55"/>
      </c>
    </row>
    <row r="704" spans="2:18" ht="15">
      <c r="B704" s="113"/>
      <c r="C704" s="122"/>
      <c r="D704" s="110"/>
      <c r="E704" s="92"/>
      <c r="F704" s="94"/>
      <c r="G704" s="94"/>
      <c r="H704" s="43" t="e">
        <f>+VLOOKUP(D704,'草地施肥標準'!$G$2:$H$5,2)</f>
        <v>#N/A</v>
      </c>
      <c r="I704" s="43" t="e">
        <f t="shared" si="51"/>
        <v>#N/A</v>
      </c>
      <c r="J704" s="73" t="e">
        <f t="shared" si="56"/>
        <v>#N/A</v>
      </c>
      <c r="K704" s="73" t="e">
        <f t="shared" si="52"/>
        <v>#N/A</v>
      </c>
      <c r="L704" s="73" t="e">
        <f t="shared" si="53"/>
        <v>#N/A</v>
      </c>
      <c r="M704" s="73" t="e">
        <f t="shared" si="57"/>
        <v>#N/A</v>
      </c>
      <c r="N704" s="77">
        <f>+IF($E704="","",IF(K704&lt;&gt;"",VLOOKUP(K704,'草地施肥標準'!A$11:P$262,16),""))</f>
      </c>
      <c r="O704" s="77">
        <f>+IF($E704="","",IF(L704&lt;&gt;"",VLOOKUP(L704,'畑作施肥標準'!A$11:AB$430,M704),""))</f>
      </c>
      <c r="P704" s="77"/>
      <c r="Q704" s="78">
        <f t="shared" si="54"/>
      </c>
      <c r="R704" s="104">
        <f t="shared" si="55"/>
      </c>
    </row>
    <row r="705" spans="2:18" ht="15">
      <c r="B705" s="113"/>
      <c r="C705" s="122"/>
      <c r="D705" s="110"/>
      <c r="E705" s="92"/>
      <c r="F705" s="94"/>
      <c r="G705" s="94"/>
      <c r="H705" s="43" t="e">
        <f>+VLOOKUP(D705,'草地施肥標準'!$G$2:$H$5,2)</f>
        <v>#N/A</v>
      </c>
      <c r="I705" s="43" t="e">
        <f t="shared" si="51"/>
        <v>#N/A</v>
      </c>
      <c r="J705" s="73" t="e">
        <f t="shared" si="56"/>
        <v>#N/A</v>
      </c>
      <c r="K705" s="73" t="e">
        <f t="shared" si="52"/>
        <v>#N/A</v>
      </c>
      <c r="L705" s="73" t="e">
        <f t="shared" si="53"/>
        <v>#N/A</v>
      </c>
      <c r="M705" s="73" t="e">
        <f t="shared" si="57"/>
        <v>#N/A</v>
      </c>
      <c r="N705" s="77">
        <f>+IF($E705="","",IF(K705&lt;&gt;"",VLOOKUP(K705,'草地施肥標準'!A$11:P$262,16),""))</f>
      </c>
      <c r="O705" s="77">
        <f>+IF($E705="","",IF(L705&lt;&gt;"",VLOOKUP(L705,'畑作施肥標準'!A$11:AB$430,M705),""))</f>
      </c>
      <c r="P705" s="77"/>
      <c r="Q705" s="78">
        <f t="shared" si="54"/>
      </c>
      <c r="R705" s="104">
        <f t="shared" si="55"/>
      </c>
    </row>
    <row r="706" spans="2:18" ht="15">
      <c r="B706" s="113"/>
      <c r="C706" s="122"/>
      <c r="D706" s="110"/>
      <c r="E706" s="92"/>
      <c r="F706" s="94"/>
      <c r="G706" s="94"/>
      <c r="H706" s="43" t="e">
        <f>+VLOOKUP(D706,'草地施肥標準'!$G$2:$H$5,2)</f>
        <v>#N/A</v>
      </c>
      <c r="I706" s="43" t="e">
        <f t="shared" si="51"/>
        <v>#N/A</v>
      </c>
      <c r="J706" s="73" t="e">
        <f t="shared" si="56"/>
        <v>#N/A</v>
      </c>
      <c r="K706" s="73" t="e">
        <f t="shared" si="52"/>
        <v>#N/A</v>
      </c>
      <c r="L706" s="73" t="e">
        <f t="shared" si="53"/>
        <v>#N/A</v>
      </c>
      <c r="M706" s="73" t="e">
        <f t="shared" si="57"/>
        <v>#N/A</v>
      </c>
      <c r="N706" s="77">
        <f>+IF($E706="","",IF(K706&lt;&gt;"",VLOOKUP(K706,'草地施肥標準'!A$11:P$262,16),""))</f>
      </c>
      <c r="O706" s="77">
        <f>+IF($E706="","",IF(L706&lt;&gt;"",VLOOKUP(L706,'畑作施肥標準'!A$11:AB$430,M706),""))</f>
      </c>
      <c r="P706" s="77"/>
      <c r="Q706" s="78">
        <f t="shared" si="54"/>
      </c>
      <c r="R706" s="104">
        <f t="shared" si="55"/>
      </c>
    </row>
    <row r="707" spans="2:18" ht="15">
      <c r="B707" s="113"/>
      <c r="C707" s="122"/>
      <c r="D707" s="110"/>
      <c r="E707" s="92"/>
      <c r="F707" s="94"/>
      <c r="G707" s="94"/>
      <c r="H707" s="43" t="e">
        <f>+VLOOKUP(D707,'草地施肥標準'!$G$2:$H$5,2)</f>
        <v>#N/A</v>
      </c>
      <c r="I707" s="43" t="e">
        <f t="shared" si="51"/>
        <v>#N/A</v>
      </c>
      <c r="J707" s="73" t="e">
        <f t="shared" si="56"/>
        <v>#N/A</v>
      </c>
      <c r="K707" s="73" t="e">
        <f t="shared" si="52"/>
        <v>#N/A</v>
      </c>
      <c r="L707" s="73" t="e">
        <f t="shared" si="53"/>
        <v>#N/A</v>
      </c>
      <c r="M707" s="73" t="e">
        <f t="shared" si="57"/>
        <v>#N/A</v>
      </c>
      <c r="N707" s="77">
        <f>+IF($E707="","",IF(K707&lt;&gt;"",VLOOKUP(K707,'草地施肥標準'!A$11:P$262,16),""))</f>
      </c>
      <c r="O707" s="77">
        <f>+IF($E707="","",IF(L707&lt;&gt;"",VLOOKUP(L707,'畑作施肥標準'!A$11:AB$430,M707),""))</f>
      </c>
      <c r="P707" s="77"/>
      <c r="Q707" s="78">
        <f t="shared" si="54"/>
      </c>
      <c r="R707" s="104">
        <f t="shared" si="55"/>
      </c>
    </row>
    <row r="708" spans="2:18" ht="15">
      <c r="B708" s="113"/>
      <c r="C708" s="122"/>
      <c r="D708" s="110"/>
      <c r="E708" s="92"/>
      <c r="F708" s="94"/>
      <c r="G708" s="94"/>
      <c r="H708" s="43" t="e">
        <f>+VLOOKUP(D708,'草地施肥標準'!$G$2:$H$5,2)</f>
        <v>#N/A</v>
      </c>
      <c r="I708" s="43" t="e">
        <f t="shared" si="51"/>
        <v>#N/A</v>
      </c>
      <c r="J708" s="73" t="e">
        <f t="shared" si="56"/>
        <v>#N/A</v>
      </c>
      <c r="K708" s="73" t="e">
        <f t="shared" si="52"/>
        <v>#N/A</v>
      </c>
      <c r="L708" s="73" t="e">
        <f t="shared" si="53"/>
        <v>#N/A</v>
      </c>
      <c r="M708" s="73" t="e">
        <f t="shared" si="57"/>
        <v>#N/A</v>
      </c>
      <c r="N708" s="77">
        <f>+IF($E708="","",IF(K708&lt;&gt;"",VLOOKUP(K708,'草地施肥標準'!A$11:P$262,16),""))</f>
      </c>
      <c r="O708" s="77">
        <f>+IF($E708="","",IF(L708&lt;&gt;"",VLOOKUP(L708,'畑作施肥標準'!A$11:AB$430,M708),""))</f>
      </c>
      <c r="P708" s="77"/>
      <c r="Q708" s="78">
        <f t="shared" si="54"/>
      </c>
      <c r="R708" s="104">
        <f t="shared" si="55"/>
      </c>
    </row>
    <row r="709" spans="2:18" ht="15">
      <c r="B709" s="113"/>
      <c r="C709" s="122"/>
      <c r="D709" s="110"/>
      <c r="E709" s="92"/>
      <c r="F709" s="94"/>
      <c r="G709" s="94"/>
      <c r="H709" s="43" t="e">
        <f>+VLOOKUP(D709,'草地施肥標準'!$G$2:$H$5,2)</f>
        <v>#N/A</v>
      </c>
      <c r="I709" s="43" t="e">
        <f t="shared" si="51"/>
        <v>#N/A</v>
      </c>
      <c r="J709" s="73" t="e">
        <f t="shared" si="56"/>
        <v>#N/A</v>
      </c>
      <c r="K709" s="73" t="e">
        <f t="shared" si="52"/>
        <v>#N/A</v>
      </c>
      <c r="L709" s="73" t="e">
        <f t="shared" si="53"/>
        <v>#N/A</v>
      </c>
      <c r="M709" s="73" t="e">
        <f t="shared" si="57"/>
        <v>#N/A</v>
      </c>
      <c r="N709" s="77">
        <f>+IF($E709="","",IF(K709&lt;&gt;"",VLOOKUP(K709,'草地施肥標準'!A$11:P$262,16),""))</f>
      </c>
      <c r="O709" s="77">
        <f>+IF($E709="","",IF(L709&lt;&gt;"",VLOOKUP(L709,'畑作施肥標準'!A$11:AB$430,M709),""))</f>
      </c>
      <c r="P709" s="77"/>
      <c r="Q709" s="78">
        <f t="shared" si="54"/>
      </c>
      <c r="R709" s="104">
        <f t="shared" si="55"/>
      </c>
    </row>
    <row r="710" spans="2:18" ht="15">
      <c r="B710" s="113"/>
      <c r="C710" s="122"/>
      <c r="D710" s="110"/>
      <c r="E710" s="92"/>
      <c r="F710" s="94"/>
      <c r="G710" s="94"/>
      <c r="H710" s="43" t="e">
        <f>+VLOOKUP(D710,'草地施肥標準'!$G$2:$H$5,2)</f>
        <v>#N/A</v>
      </c>
      <c r="I710" s="43" t="e">
        <f t="shared" si="51"/>
        <v>#N/A</v>
      </c>
      <c r="J710" s="73" t="e">
        <f t="shared" si="56"/>
        <v>#N/A</v>
      </c>
      <c r="K710" s="73" t="e">
        <f t="shared" si="52"/>
        <v>#N/A</v>
      </c>
      <c r="L710" s="73" t="e">
        <f t="shared" si="53"/>
        <v>#N/A</v>
      </c>
      <c r="M710" s="73" t="e">
        <f t="shared" si="57"/>
        <v>#N/A</v>
      </c>
      <c r="N710" s="77">
        <f>+IF($E710="","",IF(K710&lt;&gt;"",VLOOKUP(K710,'草地施肥標準'!A$11:P$262,16),""))</f>
      </c>
      <c r="O710" s="77">
        <f>+IF($E710="","",IF(L710&lt;&gt;"",VLOOKUP(L710,'畑作施肥標準'!A$11:AB$430,M710),""))</f>
      </c>
      <c r="P710" s="77"/>
      <c r="Q710" s="78">
        <f t="shared" si="54"/>
      </c>
      <c r="R710" s="104">
        <f t="shared" si="55"/>
      </c>
    </row>
    <row r="711" spans="2:18" ht="15">
      <c r="B711" s="113"/>
      <c r="C711" s="122"/>
      <c r="D711" s="110"/>
      <c r="E711" s="92"/>
      <c r="F711" s="94"/>
      <c r="G711" s="94"/>
      <c r="H711" s="43" t="e">
        <f>+VLOOKUP(D711,'草地施肥標準'!$G$2:$H$5,2)</f>
        <v>#N/A</v>
      </c>
      <c r="I711" s="43" t="e">
        <f t="shared" si="51"/>
        <v>#N/A</v>
      </c>
      <c r="J711" s="73" t="e">
        <f t="shared" si="56"/>
        <v>#N/A</v>
      </c>
      <c r="K711" s="73" t="e">
        <f t="shared" si="52"/>
        <v>#N/A</v>
      </c>
      <c r="L711" s="73" t="e">
        <f t="shared" si="53"/>
        <v>#N/A</v>
      </c>
      <c r="M711" s="73" t="e">
        <f t="shared" si="57"/>
        <v>#N/A</v>
      </c>
      <c r="N711" s="77">
        <f>+IF($E711="","",IF(K711&lt;&gt;"",VLOOKUP(K711,'草地施肥標準'!A$11:P$262,16),""))</f>
      </c>
      <c r="O711" s="77">
        <f>+IF($E711="","",IF(L711&lt;&gt;"",VLOOKUP(L711,'畑作施肥標準'!A$11:AB$430,M711),""))</f>
      </c>
      <c r="P711" s="77"/>
      <c r="Q711" s="78">
        <f t="shared" si="54"/>
      </c>
      <c r="R711" s="104">
        <f t="shared" si="55"/>
      </c>
    </row>
    <row r="712" spans="2:18" ht="15">
      <c r="B712" s="113"/>
      <c r="C712" s="122"/>
      <c r="D712" s="110"/>
      <c r="E712" s="92"/>
      <c r="F712" s="94"/>
      <c r="G712" s="94"/>
      <c r="H712" s="43" t="e">
        <f>+VLOOKUP(D712,'草地施肥標準'!$G$2:$H$5,2)</f>
        <v>#N/A</v>
      </c>
      <c r="I712" s="43" t="e">
        <f t="shared" si="51"/>
        <v>#N/A</v>
      </c>
      <c r="J712" s="73" t="e">
        <f t="shared" si="56"/>
        <v>#N/A</v>
      </c>
      <c r="K712" s="73" t="e">
        <f t="shared" si="52"/>
        <v>#N/A</v>
      </c>
      <c r="L712" s="73" t="e">
        <f t="shared" si="53"/>
        <v>#N/A</v>
      </c>
      <c r="M712" s="73" t="e">
        <f t="shared" si="57"/>
        <v>#N/A</v>
      </c>
      <c r="N712" s="77">
        <f>+IF($E712="","",IF(K712&lt;&gt;"",VLOOKUP(K712,'草地施肥標準'!A$11:P$262,16),""))</f>
      </c>
      <c r="O712" s="77">
        <f>+IF($E712="","",IF(L712&lt;&gt;"",VLOOKUP(L712,'畑作施肥標準'!A$11:AB$430,M712),""))</f>
      </c>
      <c r="P712" s="77"/>
      <c r="Q712" s="78">
        <f t="shared" si="54"/>
      </c>
      <c r="R712" s="104">
        <f t="shared" si="55"/>
      </c>
    </row>
    <row r="713" spans="2:18" ht="15">
      <c r="B713" s="113"/>
      <c r="C713" s="122"/>
      <c r="D713" s="110"/>
      <c r="E713" s="92"/>
      <c r="F713" s="94"/>
      <c r="G713" s="94"/>
      <c r="H713" s="43" t="e">
        <f>+VLOOKUP(D713,'草地施肥標準'!$G$2:$H$5,2)</f>
        <v>#N/A</v>
      </c>
      <c r="I713" s="43" t="e">
        <f t="shared" si="51"/>
        <v>#N/A</v>
      </c>
      <c r="J713" s="73" t="e">
        <f t="shared" si="56"/>
        <v>#N/A</v>
      </c>
      <c r="K713" s="73" t="e">
        <f t="shared" si="52"/>
        <v>#N/A</v>
      </c>
      <c r="L713" s="73" t="e">
        <f t="shared" si="53"/>
        <v>#N/A</v>
      </c>
      <c r="M713" s="73" t="e">
        <f t="shared" si="57"/>
        <v>#N/A</v>
      </c>
      <c r="N713" s="77">
        <f>+IF($E713="","",IF(K713&lt;&gt;"",VLOOKUP(K713,'草地施肥標準'!A$11:P$262,16),""))</f>
      </c>
      <c r="O713" s="77">
        <f>+IF($E713="","",IF(L713&lt;&gt;"",VLOOKUP(L713,'畑作施肥標準'!A$11:AB$430,M713),""))</f>
      </c>
      <c r="P713" s="77"/>
      <c r="Q713" s="78">
        <f t="shared" si="54"/>
      </c>
      <c r="R713" s="104">
        <f t="shared" si="55"/>
      </c>
    </row>
    <row r="714" spans="2:18" ht="15">
      <c r="B714" s="113"/>
      <c r="C714" s="122"/>
      <c r="D714" s="110"/>
      <c r="E714" s="92"/>
      <c r="F714" s="94"/>
      <c r="G714" s="94"/>
      <c r="H714" s="43" t="e">
        <f>+VLOOKUP(D714,'草地施肥標準'!$G$2:$H$5,2)</f>
        <v>#N/A</v>
      </c>
      <c r="I714" s="43" t="e">
        <f t="shared" si="51"/>
        <v>#N/A</v>
      </c>
      <c r="J714" s="73" t="e">
        <f t="shared" si="56"/>
        <v>#N/A</v>
      </c>
      <c r="K714" s="73" t="e">
        <f t="shared" si="52"/>
        <v>#N/A</v>
      </c>
      <c r="L714" s="73" t="e">
        <f t="shared" si="53"/>
        <v>#N/A</v>
      </c>
      <c r="M714" s="73" t="e">
        <f t="shared" si="57"/>
        <v>#N/A</v>
      </c>
      <c r="N714" s="77">
        <f>+IF($E714="","",IF(K714&lt;&gt;"",VLOOKUP(K714,'草地施肥標準'!A$11:P$262,16),""))</f>
      </c>
      <c r="O714" s="77">
        <f>+IF($E714="","",IF(L714&lt;&gt;"",VLOOKUP(L714,'畑作施肥標準'!A$11:AB$430,M714),""))</f>
      </c>
      <c r="P714" s="77"/>
      <c r="Q714" s="78">
        <f t="shared" si="54"/>
      </c>
      <c r="R714" s="104">
        <f t="shared" si="55"/>
      </c>
    </row>
    <row r="715" spans="2:18" ht="15">
      <c r="B715" s="113"/>
      <c r="C715" s="122"/>
      <c r="D715" s="110"/>
      <c r="E715" s="92"/>
      <c r="F715" s="94"/>
      <c r="G715" s="94"/>
      <c r="H715" s="43" t="e">
        <f>+VLOOKUP(D715,'草地施肥標準'!$G$2:$H$5,2)</f>
        <v>#N/A</v>
      </c>
      <c r="I715" s="43" t="e">
        <f t="shared" si="51"/>
        <v>#N/A</v>
      </c>
      <c r="J715" s="73" t="e">
        <f t="shared" si="56"/>
        <v>#N/A</v>
      </c>
      <c r="K715" s="73" t="e">
        <f t="shared" si="52"/>
        <v>#N/A</v>
      </c>
      <c r="L715" s="73" t="e">
        <f t="shared" si="53"/>
        <v>#N/A</v>
      </c>
      <c r="M715" s="73" t="e">
        <f t="shared" si="57"/>
        <v>#N/A</v>
      </c>
      <c r="N715" s="77">
        <f>+IF($E715="","",IF(K715&lt;&gt;"",VLOOKUP(K715,'草地施肥標準'!A$11:P$262,16),""))</f>
      </c>
      <c r="O715" s="77">
        <f>+IF($E715="","",IF(L715&lt;&gt;"",VLOOKUP(L715,'畑作施肥標準'!A$11:AB$430,M715),""))</f>
      </c>
      <c r="P715" s="77"/>
      <c r="Q715" s="78">
        <f t="shared" si="54"/>
      </c>
      <c r="R715" s="104">
        <f t="shared" si="55"/>
      </c>
    </row>
    <row r="716" spans="2:18" ht="15">
      <c r="B716" s="113"/>
      <c r="C716" s="122"/>
      <c r="D716" s="110"/>
      <c r="E716" s="92"/>
      <c r="F716" s="94"/>
      <c r="G716" s="94"/>
      <c r="H716" s="43" t="e">
        <f>+VLOOKUP(D716,'草地施肥標準'!$G$2:$H$5,2)</f>
        <v>#N/A</v>
      </c>
      <c r="I716" s="43" t="e">
        <f t="shared" si="51"/>
        <v>#N/A</v>
      </c>
      <c r="J716" s="73" t="e">
        <f t="shared" si="56"/>
        <v>#N/A</v>
      </c>
      <c r="K716" s="73" t="e">
        <f t="shared" si="52"/>
        <v>#N/A</v>
      </c>
      <c r="L716" s="73" t="e">
        <f t="shared" si="53"/>
        <v>#N/A</v>
      </c>
      <c r="M716" s="73" t="e">
        <f t="shared" si="57"/>
        <v>#N/A</v>
      </c>
      <c r="N716" s="77">
        <f>+IF($E716="","",IF(K716&lt;&gt;"",VLOOKUP(K716,'草地施肥標準'!A$11:P$262,16),""))</f>
      </c>
      <c r="O716" s="77">
        <f>+IF($E716="","",IF(L716&lt;&gt;"",VLOOKUP(L716,'畑作施肥標準'!A$11:AB$430,M716),""))</f>
      </c>
      <c r="P716" s="77"/>
      <c r="Q716" s="78">
        <f t="shared" si="54"/>
      </c>
      <c r="R716" s="104">
        <f t="shared" si="55"/>
      </c>
    </row>
    <row r="717" spans="2:18" ht="15">
      <c r="B717" s="113"/>
      <c r="C717" s="122"/>
      <c r="D717" s="110"/>
      <c r="E717" s="92"/>
      <c r="F717" s="94"/>
      <c r="G717" s="94"/>
      <c r="H717" s="43" t="e">
        <f>+VLOOKUP(D717,'草地施肥標準'!$G$2:$H$5,2)</f>
        <v>#N/A</v>
      </c>
      <c r="I717" s="43" t="e">
        <f t="shared" si="51"/>
        <v>#N/A</v>
      </c>
      <c r="J717" s="73" t="e">
        <f t="shared" si="56"/>
        <v>#N/A</v>
      </c>
      <c r="K717" s="73" t="e">
        <f t="shared" si="52"/>
        <v>#N/A</v>
      </c>
      <c r="L717" s="73" t="e">
        <f t="shared" si="53"/>
        <v>#N/A</v>
      </c>
      <c r="M717" s="73" t="e">
        <f t="shared" si="57"/>
        <v>#N/A</v>
      </c>
      <c r="N717" s="77">
        <f>+IF($E717="","",IF(K717&lt;&gt;"",VLOOKUP(K717,'草地施肥標準'!A$11:P$262,16),""))</f>
      </c>
      <c r="O717" s="77">
        <f>+IF($E717="","",IF(L717&lt;&gt;"",VLOOKUP(L717,'畑作施肥標準'!A$11:AB$430,M717),""))</f>
      </c>
      <c r="P717" s="77"/>
      <c r="Q717" s="78">
        <f t="shared" si="54"/>
      </c>
      <c r="R717" s="104">
        <f t="shared" si="55"/>
      </c>
    </row>
    <row r="718" spans="2:18" ht="15">
      <c r="B718" s="113"/>
      <c r="C718" s="122"/>
      <c r="D718" s="110"/>
      <c r="E718" s="92"/>
      <c r="F718" s="94"/>
      <c r="G718" s="94"/>
      <c r="H718" s="43" t="e">
        <f>+VLOOKUP(D718,'草地施肥標準'!$G$2:$H$5,2)</f>
        <v>#N/A</v>
      </c>
      <c r="I718" s="43" t="e">
        <f t="shared" si="51"/>
        <v>#N/A</v>
      </c>
      <c r="J718" s="73" t="e">
        <f t="shared" si="56"/>
        <v>#N/A</v>
      </c>
      <c r="K718" s="73" t="e">
        <f t="shared" si="52"/>
        <v>#N/A</v>
      </c>
      <c r="L718" s="73" t="e">
        <f t="shared" si="53"/>
        <v>#N/A</v>
      </c>
      <c r="M718" s="73" t="e">
        <f t="shared" si="57"/>
        <v>#N/A</v>
      </c>
      <c r="N718" s="77">
        <f>+IF($E718="","",IF(K718&lt;&gt;"",VLOOKUP(K718,'草地施肥標準'!A$11:P$262,16),""))</f>
      </c>
      <c r="O718" s="77">
        <f>+IF($E718="","",IF(L718&lt;&gt;"",VLOOKUP(L718,'畑作施肥標準'!A$11:AB$430,M718),""))</f>
      </c>
      <c r="P718" s="77"/>
      <c r="Q718" s="78">
        <f t="shared" si="54"/>
      </c>
      <c r="R718" s="104">
        <f t="shared" si="55"/>
      </c>
    </row>
    <row r="719" spans="2:18" ht="15">
      <c r="B719" s="113"/>
      <c r="C719" s="122"/>
      <c r="D719" s="110"/>
      <c r="E719" s="92"/>
      <c r="F719" s="94"/>
      <c r="G719" s="94"/>
      <c r="H719" s="43" t="e">
        <f>+VLOOKUP(D719,'草地施肥標準'!$G$2:$H$5,2)</f>
        <v>#N/A</v>
      </c>
      <c r="I719" s="43" t="e">
        <f t="shared" si="51"/>
        <v>#N/A</v>
      </c>
      <c r="J719" s="73" t="e">
        <f t="shared" si="56"/>
        <v>#N/A</v>
      </c>
      <c r="K719" s="73" t="e">
        <f t="shared" si="52"/>
        <v>#N/A</v>
      </c>
      <c r="L719" s="73" t="e">
        <f t="shared" si="53"/>
        <v>#N/A</v>
      </c>
      <c r="M719" s="73" t="e">
        <f t="shared" si="57"/>
        <v>#N/A</v>
      </c>
      <c r="N719" s="77">
        <f>+IF($E719="","",IF(K719&lt;&gt;"",VLOOKUP(K719,'草地施肥標準'!A$11:P$262,16),""))</f>
      </c>
      <c r="O719" s="77">
        <f>+IF($E719="","",IF(L719&lt;&gt;"",VLOOKUP(L719,'畑作施肥標準'!A$11:AB$430,M719),""))</f>
      </c>
      <c r="P719" s="77"/>
      <c r="Q719" s="78">
        <f t="shared" si="54"/>
      </c>
      <c r="R719" s="104">
        <f t="shared" si="55"/>
      </c>
    </row>
    <row r="720" spans="2:18" ht="15">
      <c r="B720" s="113"/>
      <c r="C720" s="122"/>
      <c r="D720" s="110"/>
      <c r="E720" s="92"/>
      <c r="F720" s="94"/>
      <c r="G720" s="94"/>
      <c r="H720" s="43" t="e">
        <f>+VLOOKUP(D720,'草地施肥標準'!$G$2:$H$5,2)</f>
        <v>#N/A</v>
      </c>
      <c r="I720" s="43" t="e">
        <f t="shared" si="51"/>
        <v>#N/A</v>
      </c>
      <c r="J720" s="73" t="e">
        <f t="shared" si="56"/>
        <v>#N/A</v>
      </c>
      <c r="K720" s="73" t="e">
        <f t="shared" si="52"/>
        <v>#N/A</v>
      </c>
      <c r="L720" s="73" t="e">
        <f t="shared" si="53"/>
        <v>#N/A</v>
      </c>
      <c r="M720" s="73" t="e">
        <f t="shared" si="57"/>
        <v>#N/A</v>
      </c>
      <c r="N720" s="77">
        <f>+IF($E720="","",IF(K720&lt;&gt;"",VLOOKUP(K720,'草地施肥標準'!A$11:P$262,16),""))</f>
      </c>
      <c r="O720" s="77">
        <f>+IF($E720="","",IF(L720&lt;&gt;"",VLOOKUP(L720,'畑作施肥標準'!A$11:AB$430,M720),""))</f>
      </c>
      <c r="P720" s="77"/>
      <c r="Q720" s="78">
        <f t="shared" si="54"/>
      </c>
      <c r="R720" s="104">
        <f t="shared" si="55"/>
      </c>
    </row>
    <row r="721" spans="2:18" ht="15">
      <c r="B721" s="113"/>
      <c r="C721" s="122"/>
      <c r="D721" s="110"/>
      <c r="E721" s="92"/>
      <c r="F721" s="94"/>
      <c r="G721" s="94"/>
      <c r="H721" s="43" t="e">
        <f>+VLOOKUP(D721,'草地施肥標準'!$G$2:$H$5,2)</f>
        <v>#N/A</v>
      </c>
      <c r="I721" s="43" t="e">
        <f t="shared" si="51"/>
        <v>#N/A</v>
      </c>
      <c r="J721" s="73" t="e">
        <f t="shared" si="56"/>
        <v>#N/A</v>
      </c>
      <c r="K721" s="73" t="e">
        <f t="shared" si="52"/>
        <v>#N/A</v>
      </c>
      <c r="L721" s="73" t="e">
        <f t="shared" si="53"/>
        <v>#N/A</v>
      </c>
      <c r="M721" s="73" t="e">
        <f t="shared" si="57"/>
        <v>#N/A</v>
      </c>
      <c r="N721" s="77">
        <f>+IF($E721="","",IF(K721&lt;&gt;"",VLOOKUP(K721,'草地施肥標準'!A$11:P$262,16),""))</f>
      </c>
      <c r="O721" s="77">
        <f>+IF($E721="","",IF(L721&lt;&gt;"",VLOOKUP(L721,'畑作施肥標準'!A$11:AB$430,M721),""))</f>
      </c>
      <c r="P721" s="77"/>
      <c r="Q721" s="78">
        <f t="shared" si="54"/>
      </c>
      <c r="R721" s="104">
        <f t="shared" si="55"/>
      </c>
    </row>
    <row r="722" spans="2:18" ht="15">
      <c r="B722" s="113"/>
      <c r="C722" s="122"/>
      <c r="D722" s="110"/>
      <c r="E722" s="92"/>
      <c r="F722" s="94"/>
      <c r="G722" s="94"/>
      <c r="H722" s="43" t="e">
        <f>+VLOOKUP(D722,'草地施肥標準'!$G$2:$H$5,2)</f>
        <v>#N/A</v>
      </c>
      <c r="I722" s="43" t="e">
        <f t="shared" si="51"/>
        <v>#N/A</v>
      </c>
      <c r="J722" s="73" t="e">
        <f t="shared" si="56"/>
        <v>#N/A</v>
      </c>
      <c r="K722" s="73" t="e">
        <f t="shared" si="52"/>
        <v>#N/A</v>
      </c>
      <c r="L722" s="73" t="e">
        <f t="shared" si="53"/>
        <v>#N/A</v>
      </c>
      <c r="M722" s="73" t="e">
        <f t="shared" si="57"/>
        <v>#N/A</v>
      </c>
      <c r="N722" s="77">
        <f>+IF($E722="","",IF(K722&lt;&gt;"",VLOOKUP(K722,'草地施肥標準'!A$11:P$262,16),""))</f>
      </c>
      <c r="O722" s="77">
        <f>+IF($E722="","",IF(L722&lt;&gt;"",VLOOKUP(L722,'畑作施肥標準'!A$11:AB$430,M722),""))</f>
      </c>
      <c r="P722" s="77"/>
      <c r="Q722" s="78">
        <f t="shared" si="54"/>
      </c>
      <c r="R722" s="104">
        <f t="shared" si="55"/>
      </c>
    </row>
    <row r="723" spans="2:18" ht="15">
      <c r="B723" s="113"/>
      <c r="C723" s="122"/>
      <c r="D723" s="110"/>
      <c r="E723" s="92"/>
      <c r="F723" s="94"/>
      <c r="G723" s="94"/>
      <c r="H723" s="43" t="e">
        <f>+VLOOKUP(D723,'草地施肥標準'!$G$2:$H$5,2)</f>
        <v>#N/A</v>
      </c>
      <c r="I723" s="43" t="e">
        <f t="shared" si="51"/>
        <v>#N/A</v>
      </c>
      <c r="J723" s="73" t="e">
        <f t="shared" si="56"/>
        <v>#N/A</v>
      </c>
      <c r="K723" s="73" t="e">
        <f t="shared" si="52"/>
        <v>#N/A</v>
      </c>
      <c r="L723" s="73" t="e">
        <f t="shared" si="53"/>
        <v>#N/A</v>
      </c>
      <c r="M723" s="73" t="e">
        <f t="shared" si="57"/>
        <v>#N/A</v>
      </c>
      <c r="N723" s="77">
        <f>+IF($E723="","",IF(K723&lt;&gt;"",VLOOKUP(K723,'草地施肥標準'!A$11:P$262,16),""))</f>
      </c>
      <c r="O723" s="77">
        <f>+IF($E723="","",IF(L723&lt;&gt;"",VLOOKUP(L723,'畑作施肥標準'!A$11:AB$430,M723),""))</f>
      </c>
      <c r="P723" s="77"/>
      <c r="Q723" s="78">
        <f t="shared" si="54"/>
      </c>
      <c r="R723" s="104">
        <f t="shared" si="55"/>
      </c>
    </row>
    <row r="724" spans="2:18" ht="15">
      <c r="B724" s="113"/>
      <c r="C724" s="122"/>
      <c r="D724" s="110"/>
      <c r="E724" s="92"/>
      <c r="F724" s="94"/>
      <c r="G724" s="94"/>
      <c r="H724" s="43" t="e">
        <f>+VLOOKUP(D724,'草地施肥標準'!$G$2:$H$5,2)</f>
        <v>#N/A</v>
      </c>
      <c r="I724" s="43" t="e">
        <f t="shared" si="51"/>
        <v>#N/A</v>
      </c>
      <c r="J724" s="73" t="e">
        <f t="shared" si="56"/>
        <v>#N/A</v>
      </c>
      <c r="K724" s="73" t="e">
        <f t="shared" si="52"/>
        <v>#N/A</v>
      </c>
      <c r="L724" s="73" t="e">
        <f t="shared" si="53"/>
        <v>#N/A</v>
      </c>
      <c r="M724" s="73" t="e">
        <f t="shared" si="57"/>
        <v>#N/A</v>
      </c>
      <c r="N724" s="77">
        <f>+IF($E724="","",IF(K724&lt;&gt;"",VLOOKUP(K724,'草地施肥標準'!A$11:P$262,16),""))</f>
      </c>
      <c r="O724" s="77">
        <f>+IF($E724="","",IF(L724&lt;&gt;"",VLOOKUP(L724,'畑作施肥標準'!A$11:AB$430,M724),""))</f>
      </c>
      <c r="P724" s="77"/>
      <c r="Q724" s="78">
        <f t="shared" si="54"/>
      </c>
      <c r="R724" s="104">
        <f t="shared" si="55"/>
      </c>
    </row>
    <row r="725" spans="2:18" ht="15">
      <c r="B725" s="113"/>
      <c r="C725" s="122"/>
      <c r="D725" s="110"/>
      <c r="E725" s="92"/>
      <c r="F725" s="94"/>
      <c r="G725" s="94"/>
      <c r="H725" s="43" t="e">
        <f>+VLOOKUP(D725,'草地施肥標準'!$G$2:$H$5,2)</f>
        <v>#N/A</v>
      </c>
      <c r="I725" s="43" t="e">
        <f t="shared" si="51"/>
        <v>#N/A</v>
      </c>
      <c r="J725" s="73" t="e">
        <f t="shared" si="56"/>
        <v>#N/A</v>
      </c>
      <c r="K725" s="73" t="e">
        <f t="shared" si="52"/>
        <v>#N/A</v>
      </c>
      <c r="L725" s="73" t="e">
        <f t="shared" si="53"/>
        <v>#N/A</v>
      </c>
      <c r="M725" s="73" t="e">
        <f t="shared" si="57"/>
        <v>#N/A</v>
      </c>
      <c r="N725" s="77">
        <f>+IF($E725="","",IF(K725&lt;&gt;"",VLOOKUP(K725,'草地施肥標準'!A$11:P$262,16),""))</f>
      </c>
      <c r="O725" s="77">
        <f>+IF($E725="","",IF(L725&lt;&gt;"",VLOOKUP(L725,'畑作施肥標準'!A$11:AB$430,M725),""))</f>
      </c>
      <c r="P725" s="77"/>
      <c r="Q725" s="78">
        <f t="shared" si="54"/>
      </c>
      <c r="R725" s="104">
        <f t="shared" si="55"/>
      </c>
    </row>
    <row r="726" spans="2:18" ht="15">
      <c r="B726" s="113"/>
      <c r="C726" s="122"/>
      <c r="D726" s="110"/>
      <c r="E726" s="92"/>
      <c r="F726" s="94"/>
      <c r="G726" s="94"/>
      <c r="H726" s="43" t="e">
        <f>+VLOOKUP(D726,'草地施肥標準'!$G$2:$H$5,2)</f>
        <v>#N/A</v>
      </c>
      <c r="I726" s="43" t="e">
        <f t="shared" si="51"/>
        <v>#N/A</v>
      </c>
      <c r="J726" s="73" t="e">
        <f t="shared" si="56"/>
        <v>#N/A</v>
      </c>
      <c r="K726" s="73" t="e">
        <f t="shared" si="52"/>
        <v>#N/A</v>
      </c>
      <c r="L726" s="73" t="e">
        <f t="shared" si="53"/>
        <v>#N/A</v>
      </c>
      <c r="M726" s="73" t="e">
        <f t="shared" si="57"/>
        <v>#N/A</v>
      </c>
      <c r="N726" s="77">
        <f>+IF($E726="","",IF(K726&lt;&gt;"",VLOOKUP(K726,'草地施肥標準'!A$11:P$262,16),""))</f>
      </c>
      <c r="O726" s="77">
        <f>+IF($E726="","",IF(L726&lt;&gt;"",VLOOKUP(L726,'畑作施肥標準'!A$11:AB$430,M726),""))</f>
      </c>
      <c r="P726" s="77"/>
      <c r="Q726" s="78">
        <f t="shared" si="54"/>
      </c>
      <c r="R726" s="104">
        <f t="shared" si="55"/>
      </c>
    </row>
    <row r="727" spans="2:18" ht="15">
      <c r="B727" s="113"/>
      <c r="C727" s="122"/>
      <c r="D727" s="110"/>
      <c r="E727" s="92"/>
      <c r="F727" s="94"/>
      <c r="G727" s="94"/>
      <c r="H727" s="43" t="e">
        <f>+VLOOKUP(D727,'草地施肥標準'!$G$2:$H$5,2)</f>
        <v>#N/A</v>
      </c>
      <c r="I727" s="43" t="e">
        <f t="shared" si="51"/>
        <v>#N/A</v>
      </c>
      <c r="J727" s="73" t="e">
        <f t="shared" si="56"/>
        <v>#N/A</v>
      </c>
      <c r="K727" s="73" t="e">
        <f t="shared" si="52"/>
        <v>#N/A</v>
      </c>
      <c r="L727" s="73" t="e">
        <f t="shared" si="53"/>
        <v>#N/A</v>
      </c>
      <c r="M727" s="73" t="e">
        <f t="shared" si="57"/>
        <v>#N/A</v>
      </c>
      <c r="N727" s="77">
        <f>+IF($E727="","",IF(K727&lt;&gt;"",VLOOKUP(K727,'草地施肥標準'!A$11:P$262,16),""))</f>
      </c>
      <c r="O727" s="77">
        <f>+IF($E727="","",IF(L727&lt;&gt;"",VLOOKUP(L727,'畑作施肥標準'!A$11:AB$430,M727),""))</f>
      </c>
      <c r="P727" s="77"/>
      <c r="Q727" s="78">
        <f t="shared" si="54"/>
      </c>
      <c r="R727" s="104">
        <f t="shared" si="55"/>
      </c>
    </row>
    <row r="728" spans="2:18" ht="15">
      <c r="B728" s="113"/>
      <c r="C728" s="122"/>
      <c r="D728" s="110"/>
      <c r="E728" s="92"/>
      <c r="F728" s="94"/>
      <c r="G728" s="94"/>
      <c r="H728" s="43" t="e">
        <f>+VLOOKUP(D728,'草地施肥標準'!$G$2:$H$5,2)</f>
        <v>#N/A</v>
      </c>
      <c r="I728" s="43" t="e">
        <f t="shared" si="51"/>
        <v>#N/A</v>
      </c>
      <c r="J728" s="73" t="e">
        <f t="shared" si="56"/>
        <v>#N/A</v>
      </c>
      <c r="K728" s="73" t="e">
        <f t="shared" si="52"/>
        <v>#N/A</v>
      </c>
      <c r="L728" s="73" t="e">
        <f t="shared" si="53"/>
        <v>#N/A</v>
      </c>
      <c r="M728" s="73" t="e">
        <f t="shared" si="57"/>
        <v>#N/A</v>
      </c>
      <c r="N728" s="77">
        <f>+IF($E728="","",IF(K728&lt;&gt;"",VLOOKUP(K728,'草地施肥標準'!A$11:P$262,16),""))</f>
      </c>
      <c r="O728" s="77">
        <f>+IF($E728="","",IF(L728&lt;&gt;"",VLOOKUP(L728,'畑作施肥標準'!A$11:AB$430,M728),""))</f>
      </c>
      <c r="P728" s="77"/>
      <c r="Q728" s="78">
        <f t="shared" si="54"/>
      </c>
      <c r="R728" s="104">
        <f t="shared" si="55"/>
      </c>
    </row>
    <row r="729" spans="2:18" ht="15">
      <c r="B729" s="113"/>
      <c r="C729" s="122"/>
      <c r="D729" s="110"/>
      <c r="E729" s="92"/>
      <c r="F729" s="94"/>
      <c r="G729" s="94"/>
      <c r="H729" s="43" t="e">
        <f>+VLOOKUP(D729,'草地施肥標準'!$G$2:$H$5,2)</f>
        <v>#N/A</v>
      </c>
      <c r="I729" s="43" t="e">
        <f t="shared" si="51"/>
        <v>#N/A</v>
      </c>
      <c r="J729" s="73" t="e">
        <f t="shared" si="56"/>
        <v>#N/A</v>
      </c>
      <c r="K729" s="73" t="e">
        <f t="shared" si="52"/>
        <v>#N/A</v>
      </c>
      <c r="L729" s="73" t="e">
        <f t="shared" si="53"/>
        <v>#N/A</v>
      </c>
      <c r="M729" s="73" t="e">
        <f t="shared" si="57"/>
        <v>#N/A</v>
      </c>
      <c r="N729" s="77">
        <f>+IF($E729="","",IF(K729&lt;&gt;"",VLOOKUP(K729,'草地施肥標準'!A$11:P$262,16),""))</f>
      </c>
      <c r="O729" s="77">
        <f>+IF($E729="","",IF(L729&lt;&gt;"",VLOOKUP(L729,'畑作施肥標準'!A$11:AB$430,M729),""))</f>
      </c>
      <c r="P729" s="77"/>
      <c r="Q729" s="78">
        <f t="shared" si="54"/>
      </c>
      <c r="R729" s="104">
        <f t="shared" si="55"/>
      </c>
    </row>
    <row r="730" spans="2:18" ht="15">
      <c r="B730" s="113"/>
      <c r="C730" s="122"/>
      <c r="D730" s="110"/>
      <c r="E730" s="92"/>
      <c r="F730" s="94"/>
      <c r="G730" s="94"/>
      <c r="H730" s="43" t="e">
        <f>+VLOOKUP(D730,'草地施肥標準'!$G$2:$H$5,2)</f>
        <v>#N/A</v>
      </c>
      <c r="I730" s="43" t="e">
        <f t="shared" si="51"/>
        <v>#N/A</v>
      </c>
      <c r="J730" s="73" t="e">
        <f t="shared" si="56"/>
        <v>#N/A</v>
      </c>
      <c r="K730" s="73" t="e">
        <f t="shared" si="52"/>
        <v>#N/A</v>
      </c>
      <c r="L730" s="73" t="e">
        <f t="shared" si="53"/>
        <v>#N/A</v>
      </c>
      <c r="M730" s="73" t="e">
        <f t="shared" si="57"/>
        <v>#N/A</v>
      </c>
      <c r="N730" s="77">
        <f>+IF($E730="","",IF(K730&lt;&gt;"",VLOOKUP(K730,'草地施肥標準'!A$11:P$262,16),""))</f>
      </c>
      <c r="O730" s="77">
        <f>+IF($E730="","",IF(L730&lt;&gt;"",VLOOKUP(L730,'畑作施肥標準'!A$11:AB$430,M730),""))</f>
      </c>
      <c r="P730" s="77"/>
      <c r="Q730" s="78">
        <f t="shared" si="54"/>
      </c>
      <c r="R730" s="104">
        <f t="shared" si="55"/>
      </c>
    </row>
  </sheetData>
  <sheetProtection sheet="1" objects="1" scenarios="1"/>
  <mergeCells count="2">
    <mergeCell ref="N229:O229"/>
    <mergeCell ref="F229:G229"/>
  </mergeCells>
  <conditionalFormatting sqref="D223">
    <cfRule type="cellIs" priority="1" dxfId="0" operator="lessThan" stopIfTrue="1">
      <formula>$C$223</formula>
    </cfRule>
  </conditionalFormatting>
  <conditionalFormatting sqref="D224">
    <cfRule type="cellIs" priority="2" dxfId="0" operator="lessThan" stopIfTrue="1">
      <formula>$C$224</formula>
    </cfRule>
  </conditionalFormatting>
  <conditionalFormatting sqref="D225">
    <cfRule type="cellIs" priority="3" dxfId="0" operator="lessThan" stopIfTrue="1">
      <formula>$D$225</formula>
    </cfRule>
  </conditionalFormatting>
  <dataValidations count="8">
    <dataValidation type="list" allowBlank="1" showInputMessage="1" showErrorMessage="1" sqref="E231:E65536">
      <formula1>$E$1:$E$9</formula1>
    </dataValidation>
    <dataValidation type="list" allowBlank="1" showInputMessage="1" showErrorMessage="1" sqref="D231:D65536">
      <formula1>$D$1:$D$4</formula1>
    </dataValidation>
    <dataValidation type="list" allowBlank="1" showInputMessage="1" showErrorMessage="1" sqref="B221">
      <formula1>$A$1:$A$218</formula1>
    </dataValidation>
    <dataValidation type="list" allowBlank="1" showInputMessage="1" showErrorMessage="1" sqref="G731:I65536">
      <formula1>$H$1:$H$4</formula1>
    </dataValidation>
    <dataValidation type="list" allowBlank="1" showInputMessage="1" showErrorMessage="1" sqref="F731:F65536">
      <formula1>$G$1:$G$6</formula1>
    </dataValidation>
    <dataValidation type="list" allowBlank="1" showInputMessage="1" showErrorMessage="1" prompt="作物が牧草の時には、ここに入力する。" sqref="F232:F235 F240:F730">
      <formula1>$G$1:$G$6</formula1>
    </dataValidation>
    <dataValidation type="list" allowBlank="1" showInputMessage="1" showErrorMessage="1" prompt="チモシー&#10;オーチャードグラス&#10;アルファルファ&#10;はこちらに入力" sqref="F231 F236:F239">
      <formula1>$G$1:$G$6</formula1>
    </dataValidation>
    <dataValidation type="list" allowBlank="1" showInputMessage="1" showErrorMessage="1" prompt="サイレージ用&#10;とうもろこし、または&#10;畑作物の&#10;堆肥連用区分を&#10;入力" sqref="G231:G730">
      <formula1>$H$1:$H$4</formula1>
    </dataValidation>
  </dataValidation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13"/>
  <sheetViews>
    <sheetView workbookViewId="0" topLeftCell="A1">
      <selection activeCell="E18" sqref="E18"/>
    </sheetView>
  </sheetViews>
  <sheetFormatPr defaultColWidth="9.140625" defaultRowHeight="15"/>
  <cols>
    <col min="9" max="9" width="22.421875" style="0" customWidth="1"/>
    <col min="13" max="13" width="26.140625" style="0" customWidth="1"/>
    <col min="14" max="14" width="25.00390625" style="0" customWidth="1"/>
    <col min="15" max="15" width="19.8515625" style="0" customWidth="1"/>
  </cols>
  <sheetData>
    <row r="3" spans="2:15" ht="15.75" thickBot="1">
      <c r="B3" s="1" t="s">
        <v>49</v>
      </c>
      <c r="C3" s="7"/>
      <c r="D3" s="7"/>
      <c r="E3" s="7"/>
      <c r="F3" s="7"/>
      <c r="G3" s="7"/>
      <c r="H3" s="7"/>
      <c r="I3" s="7"/>
      <c r="K3" s="37" t="s">
        <v>60</v>
      </c>
      <c r="L3" s="28"/>
      <c r="M3" s="28"/>
      <c r="N3" s="28"/>
      <c r="O3" s="7"/>
    </row>
    <row r="4" spans="2:15" ht="18" customHeight="1" thickBot="1" thickTop="1">
      <c r="B4" s="155" t="s">
        <v>28</v>
      </c>
      <c r="C4" s="157" t="s">
        <v>29</v>
      </c>
      <c r="D4" s="146"/>
      <c r="E4" s="9"/>
      <c r="F4" s="158" t="s">
        <v>30</v>
      </c>
      <c r="G4" s="158"/>
      <c r="H4" s="10"/>
      <c r="I4" s="155" t="s">
        <v>31</v>
      </c>
      <c r="K4" s="7"/>
      <c r="L4" s="7"/>
      <c r="M4" s="7"/>
      <c r="N4" s="7"/>
      <c r="O4" s="7"/>
    </row>
    <row r="5" spans="2:15" ht="18.75" customHeight="1" thickTop="1">
      <c r="B5" s="156"/>
      <c r="C5" s="11" t="s">
        <v>32</v>
      </c>
      <c r="D5" s="11" t="s">
        <v>33</v>
      </c>
      <c r="E5" s="2"/>
      <c r="F5" s="11" t="s">
        <v>34</v>
      </c>
      <c r="G5" s="11" t="s">
        <v>33</v>
      </c>
      <c r="H5" s="7"/>
      <c r="I5" s="159"/>
      <c r="K5" s="151" t="s">
        <v>50</v>
      </c>
      <c r="L5" s="153" t="s">
        <v>51</v>
      </c>
      <c r="M5" s="147" t="s">
        <v>52</v>
      </c>
      <c r="N5" s="147" t="s">
        <v>53</v>
      </c>
      <c r="O5" s="147" t="s">
        <v>54</v>
      </c>
    </row>
    <row r="6" spans="2:15" ht="30.75" customHeight="1">
      <c r="B6" s="156"/>
      <c r="C6" s="13" t="s">
        <v>35</v>
      </c>
      <c r="D6" s="13" t="s">
        <v>35</v>
      </c>
      <c r="E6" s="2"/>
      <c r="F6" s="14" t="s">
        <v>36</v>
      </c>
      <c r="G6" s="14" t="s">
        <v>36</v>
      </c>
      <c r="H6" s="7"/>
      <c r="I6" s="12" t="s">
        <v>37</v>
      </c>
      <c r="K6" s="152"/>
      <c r="L6" s="154"/>
      <c r="M6" s="148"/>
      <c r="N6" s="148"/>
      <c r="O6" s="148"/>
    </row>
    <row r="7" spans="2:15" ht="15.75">
      <c r="B7" s="152"/>
      <c r="C7" s="15" t="s">
        <v>38</v>
      </c>
      <c r="D7" s="15" t="s">
        <v>39</v>
      </c>
      <c r="E7" s="14"/>
      <c r="F7" s="14" t="s">
        <v>40</v>
      </c>
      <c r="G7" s="14" t="s">
        <v>41</v>
      </c>
      <c r="H7" s="16"/>
      <c r="I7" s="3" t="s">
        <v>42</v>
      </c>
      <c r="K7" s="149">
        <v>64.4</v>
      </c>
      <c r="L7" s="30" t="s">
        <v>55</v>
      </c>
      <c r="M7" s="31">
        <v>105</v>
      </c>
      <c r="N7" s="31">
        <v>0.4</v>
      </c>
      <c r="O7" s="32">
        <f>M7*N7</f>
        <v>42</v>
      </c>
    </row>
    <row r="8" spans="2:15" ht="18.75">
      <c r="B8" s="17" t="s">
        <v>43</v>
      </c>
      <c r="C8" s="4">
        <f>179*0.365</f>
        <v>65.335</v>
      </c>
      <c r="D8" s="4">
        <f>110*0.365</f>
        <v>40.15</v>
      </c>
      <c r="E8" s="4"/>
      <c r="F8" s="18">
        <v>0.3</v>
      </c>
      <c r="G8" s="18">
        <v>0.8</v>
      </c>
      <c r="H8" s="19"/>
      <c r="I8" s="20">
        <f>+C8*F8+D8*G8</f>
        <v>51.720499999999994</v>
      </c>
      <c r="K8" s="150"/>
      <c r="L8" s="29" t="s">
        <v>56</v>
      </c>
      <c r="M8" s="33">
        <v>145</v>
      </c>
      <c r="N8" s="34">
        <v>1</v>
      </c>
      <c r="O8" s="35">
        <f>M8*N8</f>
        <v>145</v>
      </c>
    </row>
    <row r="9" spans="2:15" ht="18.75">
      <c r="B9" s="21" t="s">
        <v>44</v>
      </c>
      <c r="C9" s="22">
        <f>(78*305+29*60)/1000*1.2046</f>
        <v>30.753438</v>
      </c>
      <c r="D9" s="22">
        <f>+(282*305+141*60)/1000*1.2046</f>
        <v>113.79856199999999</v>
      </c>
      <c r="E9" s="22"/>
      <c r="F9" s="23">
        <v>0.8</v>
      </c>
      <c r="G9" s="23">
        <v>0.8</v>
      </c>
      <c r="H9" s="24"/>
      <c r="I9" s="25">
        <f>+C9*F9+D9*G9</f>
        <v>115.6416</v>
      </c>
      <c r="K9" s="7"/>
      <c r="L9" s="7"/>
      <c r="M9" s="7"/>
      <c r="N9" s="7"/>
      <c r="O9" s="7"/>
    </row>
    <row r="10" spans="2:15" ht="15">
      <c r="B10" s="7" t="s">
        <v>45</v>
      </c>
      <c r="C10" s="7"/>
      <c r="D10" s="7"/>
      <c r="E10" s="7"/>
      <c r="F10" s="7"/>
      <c r="G10" s="7"/>
      <c r="H10" s="7"/>
      <c r="I10" s="7"/>
      <c r="K10" s="36" t="s">
        <v>57</v>
      </c>
      <c r="L10" s="7"/>
      <c r="M10" s="7"/>
      <c r="N10" s="7"/>
      <c r="O10" s="7"/>
    </row>
    <row r="11" spans="2:15" ht="15">
      <c r="B11" s="7" t="s">
        <v>46</v>
      </c>
      <c r="C11" s="7"/>
      <c r="D11" s="7"/>
      <c r="E11" s="7"/>
      <c r="F11" s="7"/>
      <c r="G11" s="7"/>
      <c r="H11" s="7"/>
      <c r="I11" s="7"/>
      <c r="K11" s="36" t="s">
        <v>58</v>
      </c>
      <c r="L11" s="7"/>
      <c r="M11" s="7"/>
      <c r="N11" s="7"/>
      <c r="O11" s="7"/>
    </row>
    <row r="12" spans="2:15" ht="15">
      <c r="B12" s="7" t="s">
        <v>47</v>
      </c>
      <c r="C12" s="7"/>
      <c r="D12" s="7"/>
      <c r="E12" s="7"/>
      <c r="F12" s="7"/>
      <c r="G12" s="7"/>
      <c r="H12" s="7"/>
      <c r="I12" s="7"/>
      <c r="K12" s="36" t="s">
        <v>59</v>
      </c>
      <c r="L12" s="7"/>
      <c r="M12" s="7"/>
      <c r="N12" s="7"/>
      <c r="O12" s="7"/>
    </row>
    <row r="13" spans="2:9" ht="15">
      <c r="B13" s="7"/>
      <c r="C13" s="26"/>
      <c r="D13" s="7"/>
      <c r="E13" s="7"/>
      <c r="F13" s="7"/>
      <c r="G13" s="7"/>
      <c r="H13" s="7"/>
      <c r="I13" s="27" t="s">
        <v>48</v>
      </c>
    </row>
    <row r="21" ht="15.75" customHeight="1"/>
  </sheetData>
  <mergeCells count="10">
    <mergeCell ref="B4:B7"/>
    <mergeCell ref="C4:D4"/>
    <mergeCell ref="F4:G4"/>
    <mergeCell ref="I4:I5"/>
    <mergeCell ref="O5:O6"/>
    <mergeCell ref="K7:K8"/>
    <mergeCell ref="K5:K6"/>
    <mergeCell ref="L5:L6"/>
    <mergeCell ref="M5:M6"/>
    <mergeCell ref="N5:N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3"/>
  <sheetViews>
    <sheetView workbookViewId="0" topLeftCell="A1">
      <selection activeCell="G30" sqref="G30"/>
    </sheetView>
  </sheetViews>
  <sheetFormatPr defaultColWidth="9.140625" defaultRowHeight="15"/>
  <cols>
    <col min="1" max="1" width="9.140625" style="40" customWidth="1"/>
    <col min="2" max="2" width="9.140625" style="41" customWidth="1"/>
    <col min="3" max="3" width="40.140625" style="40" customWidth="1"/>
    <col min="4" max="4" width="7.140625" style="41" customWidth="1"/>
    <col min="5" max="5" width="11.57421875" style="40" customWidth="1"/>
    <col min="6" max="6" width="7.57421875" style="41" customWidth="1"/>
    <col min="7" max="7" width="9.140625" style="40" customWidth="1"/>
    <col min="8" max="8" width="3.57421875" style="41" customWidth="1"/>
    <col min="9" max="9" width="11.421875" style="40" customWidth="1"/>
    <col min="10" max="10" width="9.421875" style="54" customWidth="1"/>
    <col min="11" max="13" width="9.140625" style="54" customWidth="1"/>
    <col min="14" max="15" width="9.140625" style="40" customWidth="1"/>
    <col min="16" max="16" width="11.00390625" style="40" bestFit="1" customWidth="1"/>
    <col min="17" max="16384" width="9.140625" style="40" customWidth="1"/>
  </cols>
  <sheetData>
    <row r="1" spans="10:13" ht="15">
      <c r="J1" s="40"/>
      <c r="K1" s="40"/>
      <c r="L1" s="40"/>
      <c r="M1" s="40"/>
    </row>
    <row r="2" spans="2:13" ht="15">
      <c r="B2" s="42"/>
      <c r="C2" s="43" t="s">
        <v>319</v>
      </c>
      <c r="D2" s="42" t="s">
        <v>329</v>
      </c>
      <c r="E2" s="43" t="s">
        <v>320</v>
      </c>
      <c r="F2" s="42" t="s">
        <v>323</v>
      </c>
      <c r="G2" s="43" t="s">
        <v>7</v>
      </c>
      <c r="H2" s="42" t="s">
        <v>327</v>
      </c>
      <c r="I2" s="40">
        <v>1</v>
      </c>
      <c r="J2" s="44" t="s">
        <v>323</v>
      </c>
      <c r="K2" s="40"/>
      <c r="L2" s="40"/>
      <c r="M2" s="40"/>
    </row>
    <row r="3" spans="2:13" ht="15">
      <c r="B3" s="42"/>
      <c r="C3" s="43" t="s">
        <v>318</v>
      </c>
      <c r="D3" s="42" t="s">
        <v>327</v>
      </c>
      <c r="E3" s="43" t="s">
        <v>13</v>
      </c>
      <c r="F3" s="42" t="s">
        <v>327</v>
      </c>
      <c r="G3" s="43" t="s">
        <v>6</v>
      </c>
      <c r="H3" s="42" t="s">
        <v>329</v>
      </c>
      <c r="I3" s="40">
        <v>2</v>
      </c>
      <c r="J3" s="44" t="s">
        <v>325</v>
      </c>
      <c r="K3" s="40"/>
      <c r="L3" s="40"/>
      <c r="M3" s="40"/>
    </row>
    <row r="4" spans="2:13" ht="15">
      <c r="B4" s="42"/>
      <c r="C4" s="43" t="s">
        <v>317</v>
      </c>
      <c r="D4" s="42" t="s">
        <v>325</v>
      </c>
      <c r="E4" s="43" t="s">
        <v>12</v>
      </c>
      <c r="F4" s="42" t="s">
        <v>325</v>
      </c>
      <c r="G4" s="43" t="s">
        <v>4</v>
      </c>
      <c r="H4" s="42" t="s">
        <v>323</v>
      </c>
      <c r="I4" s="40">
        <v>3</v>
      </c>
      <c r="J4" s="44" t="s">
        <v>327</v>
      </c>
      <c r="K4" s="40"/>
      <c r="L4" s="40"/>
      <c r="M4" s="40"/>
    </row>
    <row r="5" spans="2:13" ht="15">
      <c r="B5" s="42"/>
      <c r="C5" s="43" t="s">
        <v>316</v>
      </c>
      <c r="D5" s="42" t="s">
        <v>323</v>
      </c>
      <c r="F5" s="42"/>
      <c r="G5" s="43" t="s">
        <v>11</v>
      </c>
      <c r="H5" s="42" t="s">
        <v>325</v>
      </c>
      <c r="I5" s="40">
        <v>4</v>
      </c>
      <c r="J5" s="44" t="s">
        <v>329</v>
      </c>
      <c r="K5" s="40"/>
      <c r="L5" s="40"/>
      <c r="M5" s="40"/>
    </row>
    <row r="6" spans="9:13" ht="15">
      <c r="I6" s="43" t="s">
        <v>10</v>
      </c>
      <c r="J6" s="44" t="s">
        <v>331</v>
      </c>
      <c r="K6" s="40"/>
      <c r="L6" s="40"/>
      <c r="M6" s="40"/>
    </row>
    <row r="7" spans="9:13" ht="15">
      <c r="I7" s="43" t="s">
        <v>339</v>
      </c>
      <c r="J7" s="44" t="s">
        <v>341</v>
      </c>
      <c r="K7" s="40"/>
      <c r="L7" s="40"/>
      <c r="M7" s="40"/>
    </row>
    <row r="8" spans="10:13" ht="15.75" thickBot="1">
      <c r="J8" s="40"/>
      <c r="K8" s="40"/>
      <c r="L8" s="40"/>
      <c r="M8" s="40"/>
    </row>
    <row r="9" spans="1:16" ht="33.75" customHeight="1" thickTop="1">
      <c r="A9" s="45" t="s">
        <v>332</v>
      </c>
      <c r="B9" s="46"/>
      <c r="C9" s="47" t="s">
        <v>8</v>
      </c>
      <c r="D9" s="47"/>
      <c r="E9" s="47" t="s">
        <v>5</v>
      </c>
      <c r="F9" s="49"/>
      <c r="G9" s="47" t="s">
        <v>9</v>
      </c>
      <c r="H9" s="49"/>
      <c r="I9" s="47" t="s">
        <v>1</v>
      </c>
      <c r="J9" s="48" t="s">
        <v>61</v>
      </c>
      <c r="K9" s="46" t="s">
        <v>16</v>
      </c>
      <c r="L9" s="46" t="s">
        <v>22</v>
      </c>
      <c r="M9" s="46" t="s">
        <v>23</v>
      </c>
      <c r="N9" s="46" t="s">
        <v>14</v>
      </c>
      <c r="O9" s="46" t="s">
        <v>21</v>
      </c>
      <c r="P9" s="49" t="s">
        <v>15</v>
      </c>
    </row>
    <row r="10" spans="1:16" ht="15">
      <c r="A10" s="50"/>
      <c r="B10" s="51"/>
      <c r="C10" s="52"/>
      <c r="D10" s="61"/>
      <c r="E10" s="52"/>
      <c r="F10" s="61"/>
      <c r="G10" s="52"/>
      <c r="H10" s="61"/>
      <c r="I10" s="52"/>
      <c r="J10" s="50" t="s">
        <v>62</v>
      </c>
      <c r="K10" s="51" t="s">
        <v>24</v>
      </c>
      <c r="L10" s="51" t="s">
        <v>24</v>
      </c>
      <c r="M10" s="51" t="s">
        <v>24</v>
      </c>
      <c r="N10" s="51" t="s">
        <v>25</v>
      </c>
      <c r="O10" s="51" t="s">
        <v>25</v>
      </c>
      <c r="P10" s="51" t="s">
        <v>25</v>
      </c>
    </row>
    <row r="11" spans="1:18" ht="15">
      <c r="A11" s="40" t="str">
        <f>+B11&amp;D11&amp;F11&amp;H11</f>
        <v>01010101</v>
      </c>
      <c r="B11" s="41" t="str">
        <f>+VLOOKUP(C11,$C$2:$D$5,2)</f>
        <v>01</v>
      </c>
      <c r="C11" s="43" t="s">
        <v>312</v>
      </c>
      <c r="D11" s="41" t="str">
        <f>+VLOOKUP(E11,$E$2:$F$4,2)</f>
        <v>01</v>
      </c>
      <c r="E11" s="43" t="s">
        <v>321</v>
      </c>
      <c r="F11" s="62" t="str">
        <f aca="true" t="shared" si="0" ref="F11:F86">+VLOOKUP(G11,$G$2:$H$5,2)</f>
        <v>01</v>
      </c>
      <c r="G11" s="43" t="s">
        <v>4</v>
      </c>
      <c r="H11" s="62" t="str">
        <f>+VLOOKUP(I11,$I$2:$J$7,2)</f>
        <v>01</v>
      </c>
      <c r="I11" s="40">
        <v>1</v>
      </c>
      <c r="K11" s="55">
        <v>4</v>
      </c>
      <c r="L11" s="55">
        <v>8</v>
      </c>
      <c r="M11" s="55">
        <v>18</v>
      </c>
      <c r="N11" s="53">
        <f>+'ふん尿排泄原単位'!$I$8/('草地施肥標準'!K11*10)</f>
        <v>1.2930125</v>
      </c>
      <c r="O11" s="53">
        <f>+'ふん尿排泄原単位'!$I$9/('草地施肥標準'!M11*10)</f>
        <v>0.6424533333333333</v>
      </c>
      <c r="P11" s="53">
        <f>+IF(J11=0,IF(K11=0,9999,MAX(N11:O11)),'ふん尿排泄原単位'!$K$7*365/('草地施肥標準'!J11*10000))</f>
        <v>1.2930125</v>
      </c>
      <c r="R11" s="53"/>
    </row>
    <row r="12" spans="1:18" ht="15">
      <c r="A12" s="40" t="str">
        <f aca="true" t="shared" si="1" ref="A12:A88">+B12&amp;D12&amp;F12&amp;H12</f>
        <v>01010102</v>
      </c>
      <c r="B12" s="41" t="str">
        <f aca="true" t="shared" si="2" ref="B12:B88">+VLOOKUP(C12,$C$2:$D$5,2)</f>
        <v>01</v>
      </c>
      <c r="C12" s="43" t="s">
        <v>312</v>
      </c>
      <c r="D12" s="41" t="str">
        <f aca="true" t="shared" si="3" ref="D12:D88">+VLOOKUP(E12,$E$2:$F$4,2)</f>
        <v>01</v>
      </c>
      <c r="E12" s="43" t="s">
        <v>321</v>
      </c>
      <c r="F12" s="62" t="str">
        <f t="shared" si="0"/>
        <v>01</v>
      </c>
      <c r="G12" s="43" t="s">
        <v>4</v>
      </c>
      <c r="H12" s="62" t="str">
        <f aca="true" t="shared" si="4" ref="H12:H87">+VLOOKUP(I12,$I$2:$J$7,2)</f>
        <v>02</v>
      </c>
      <c r="I12" s="40">
        <v>2</v>
      </c>
      <c r="K12" s="55">
        <v>6</v>
      </c>
      <c r="L12" s="55">
        <v>8</v>
      </c>
      <c r="M12" s="55">
        <v>18</v>
      </c>
      <c r="N12" s="53">
        <f>+'ふん尿排泄原単位'!$I$8/('草地施肥標準'!K12*10)</f>
        <v>0.8620083333333333</v>
      </c>
      <c r="O12" s="53">
        <f>+'ふん尿排泄原単位'!$I$9/('草地施肥標準'!M12*10)</f>
        <v>0.6424533333333333</v>
      </c>
      <c r="P12" s="53">
        <f>+IF(J12=0,IF(K12=0,9999,MAX(N12:O12)),'ふん尿排泄原単位'!$K$7*365/('草地施肥標準'!J12*10000))</f>
        <v>0.8620083333333333</v>
      </c>
      <c r="R12" s="53"/>
    </row>
    <row r="13" spans="1:18" ht="15">
      <c r="A13" s="40" t="str">
        <f t="shared" si="1"/>
        <v>01010103</v>
      </c>
      <c r="B13" s="41" t="str">
        <f t="shared" si="2"/>
        <v>01</v>
      </c>
      <c r="C13" s="43" t="s">
        <v>312</v>
      </c>
      <c r="D13" s="41" t="str">
        <f t="shared" si="3"/>
        <v>01</v>
      </c>
      <c r="E13" s="43" t="s">
        <v>321</v>
      </c>
      <c r="F13" s="62" t="str">
        <f t="shared" si="0"/>
        <v>01</v>
      </c>
      <c r="G13" s="43" t="s">
        <v>4</v>
      </c>
      <c r="H13" s="62" t="str">
        <f t="shared" si="4"/>
        <v>03</v>
      </c>
      <c r="I13" s="40">
        <v>3</v>
      </c>
      <c r="K13" s="55">
        <v>10</v>
      </c>
      <c r="L13" s="55">
        <v>6</v>
      </c>
      <c r="M13" s="55">
        <v>18</v>
      </c>
      <c r="N13" s="53">
        <f>+'ふん尿排泄原単位'!$I$8/('草地施肥標準'!K13*10)</f>
        <v>0.5172049999999999</v>
      </c>
      <c r="O13" s="53">
        <f>+'ふん尿排泄原単位'!$I$9/('草地施肥標準'!M13*10)</f>
        <v>0.6424533333333333</v>
      </c>
      <c r="P13" s="53">
        <f>+IF(J13=0,IF(K13=0,9999,MAX(N13:O13)),'ふん尿排泄原単位'!$K$7*365/('草地施肥標準'!J13*10000))</f>
        <v>0.6424533333333333</v>
      </c>
      <c r="R13" s="53"/>
    </row>
    <row r="14" spans="1:18" ht="15">
      <c r="A14" s="40" t="str">
        <f t="shared" si="1"/>
        <v>01010104</v>
      </c>
      <c r="B14" s="41" t="str">
        <f t="shared" si="2"/>
        <v>01</v>
      </c>
      <c r="C14" s="43" t="s">
        <v>312</v>
      </c>
      <c r="D14" s="41" t="str">
        <f t="shared" si="3"/>
        <v>01</v>
      </c>
      <c r="E14" s="43" t="s">
        <v>321</v>
      </c>
      <c r="F14" s="62" t="str">
        <f t="shared" si="0"/>
        <v>01</v>
      </c>
      <c r="G14" s="43" t="s">
        <v>4</v>
      </c>
      <c r="H14" s="62" t="str">
        <f t="shared" si="4"/>
        <v>04</v>
      </c>
      <c r="I14" s="40">
        <v>4</v>
      </c>
      <c r="K14" s="55">
        <v>16</v>
      </c>
      <c r="L14" s="55">
        <v>6</v>
      </c>
      <c r="M14" s="55">
        <v>18</v>
      </c>
      <c r="N14" s="53">
        <f>+'ふん尿排泄原単位'!$I$8/('草地施肥標準'!K14*10)</f>
        <v>0.323253125</v>
      </c>
      <c r="O14" s="53">
        <f>+'ふん尿排泄原単位'!$I$9/('草地施肥標準'!M14*10)</f>
        <v>0.6424533333333333</v>
      </c>
      <c r="P14" s="53">
        <f>+IF(J14=0,IF(K14=0,9999,MAX(N14:O14)),'ふん尿排泄原単位'!$K$7*365/('草地施肥標準'!J14*10000))</f>
        <v>0.6424533333333333</v>
      </c>
      <c r="R14" s="53"/>
    </row>
    <row r="15" spans="1:18" ht="15">
      <c r="A15" s="40" t="str">
        <f t="shared" si="1"/>
        <v>01010105</v>
      </c>
      <c r="B15" s="41" t="str">
        <f t="shared" si="2"/>
        <v>01</v>
      </c>
      <c r="C15" s="43" t="s">
        <v>312</v>
      </c>
      <c r="D15" s="41" t="str">
        <f t="shared" si="3"/>
        <v>01</v>
      </c>
      <c r="E15" s="43" t="s">
        <v>321</v>
      </c>
      <c r="F15" s="62" t="str">
        <f t="shared" si="0"/>
        <v>01</v>
      </c>
      <c r="G15" s="43" t="s">
        <v>4</v>
      </c>
      <c r="H15" s="62" t="str">
        <f t="shared" si="4"/>
        <v>05</v>
      </c>
      <c r="I15" s="43" t="s">
        <v>10</v>
      </c>
      <c r="J15" s="54">
        <v>6</v>
      </c>
      <c r="K15" s="56" t="s">
        <v>17</v>
      </c>
      <c r="L15" s="56" t="s">
        <v>17</v>
      </c>
      <c r="M15" s="56" t="s">
        <v>17</v>
      </c>
      <c r="N15" s="41" t="s">
        <v>17</v>
      </c>
      <c r="O15" s="41" t="s">
        <v>17</v>
      </c>
      <c r="P15" s="53">
        <f>+IF(J15=0,IF(K15=0,9999,MAX(N15:O15)),'ふん尿排泄原単位'!$K$7*365/('草地施肥標準'!J15*10000))</f>
        <v>0.3917666666666667</v>
      </c>
      <c r="R15" s="53"/>
    </row>
    <row r="16" spans="1:18" ht="15">
      <c r="A16" s="40" t="str">
        <f>+B16&amp;D16&amp;F16&amp;H16</f>
        <v>01010106</v>
      </c>
      <c r="B16" s="41" t="str">
        <f>+VLOOKUP(C16,$C$2:$D$5,2)</f>
        <v>01</v>
      </c>
      <c r="C16" s="43" t="s">
        <v>312</v>
      </c>
      <c r="D16" s="41" t="str">
        <f>+VLOOKUP(E16,$E$2:$F$4,2)</f>
        <v>01</v>
      </c>
      <c r="E16" s="43" t="s">
        <v>321</v>
      </c>
      <c r="F16" s="62" t="str">
        <f>+VLOOKUP(G16,$G$2:$H$5,2)</f>
        <v>01</v>
      </c>
      <c r="G16" s="43" t="s">
        <v>4</v>
      </c>
      <c r="H16" s="62" t="str">
        <f t="shared" si="4"/>
        <v>06</v>
      </c>
      <c r="I16" s="43" t="s">
        <v>339</v>
      </c>
      <c r="J16" s="56" t="s">
        <v>20</v>
      </c>
      <c r="K16" s="56" t="s">
        <v>20</v>
      </c>
      <c r="L16" s="56" t="s">
        <v>20</v>
      </c>
      <c r="M16" s="56" t="s">
        <v>20</v>
      </c>
      <c r="N16" s="143" t="s">
        <v>20</v>
      </c>
      <c r="O16" s="143" t="s">
        <v>20</v>
      </c>
      <c r="P16" s="53">
        <v>0.5</v>
      </c>
      <c r="R16" s="53"/>
    </row>
    <row r="17" spans="1:18" ht="15">
      <c r="A17" s="40" t="str">
        <f t="shared" si="1"/>
        <v>01010201</v>
      </c>
      <c r="B17" s="41" t="str">
        <f t="shared" si="2"/>
        <v>01</v>
      </c>
      <c r="C17" s="43" t="s">
        <v>312</v>
      </c>
      <c r="D17" s="41" t="str">
        <f t="shared" si="3"/>
        <v>01</v>
      </c>
      <c r="E17" s="43" t="s">
        <v>321</v>
      </c>
      <c r="F17" s="62" t="str">
        <f t="shared" si="0"/>
        <v>02</v>
      </c>
      <c r="G17" s="43" t="s">
        <v>11</v>
      </c>
      <c r="H17" s="62" t="str">
        <f t="shared" si="4"/>
        <v>01</v>
      </c>
      <c r="I17" s="40">
        <v>1</v>
      </c>
      <c r="K17" s="55">
        <v>2</v>
      </c>
      <c r="L17" s="55">
        <v>10</v>
      </c>
      <c r="M17" s="55">
        <v>22</v>
      </c>
      <c r="N17" s="53">
        <f>+'ふん尿排泄原単位'!$I$8/('草地施肥標準'!K17*10)</f>
        <v>2.586025</v>
      </c>
      <c r="O17" s="53">
        <f>+'ふん尿排泄原単位'!$I$9/('草地施肥標準'!M17*10)</f>
        <v>0.5256436363636363</v>
      </c>
      <c r="P17" s="53">
        <f>+IF(J17=0,IF(K17=0,9999,MAX(N17:O17)),'ふん尿排泄原単位'!$K$7*365/('草地施肥標準'!J17*10000))</f>
        <v>2.586025</v>
      </c>
      <c r="R17" s="53"/>
    </row>
    <row r="18" spans="1:18" ht="15">
      <c r="A18" s="40" t="str">
        <f t="shared" si="1"/>
        <v>01010202</v>
      </c>
      <c r="B18" s="41" t="str">
        <f t="shared" si="2"/>
        <v>01</v>
      </c>
      <c r="C18" s="43" t="s">
        <v>312</v>
      </c>
      <c r="D18" s="41" t="str">
        <f t="shared" si="3"/>
        <v>01</v>
      </c>
      <c r="E18" s="43" t="s">
        <v>321</v>
      </c>
      <c r="F18" s="62" t="str">
        <f t="shared" si="0"/>
        <v>02</v>
      </c>
      <c r="G18" s="43" t="s">
        <v>11</v>
      </c>
      <c r="H18" s="62" t="str">
        <f t="shared" si="4"/>
        <v>02</v>
      </c>
      <c r="I18" s="40">
        <v>2</v>
      </c>
      <c r="K18" s="55">
        <v>4</v>
      </c>
      <c r="L18" s="55">
        <v>10</v>
      </c>
      <c r="M18" s="55">
        <v>22</v>
      </c>
      <c r="N18" s="53">
        <f>+'ふん尿排泄原単位'!$I$8/('草地施肥標準'!K18*10)</f>
        <v>1.2930125</v>
      </c>
      <c r="O18" s="53">
        <f>+'ふん尿排泄原単位'!$I$9/('草地施肥標準'!M18*10)</f>
        <v>0.5256436363636363</v>
      </c>
      <c r="P18" s="53">
        <f>+IF(J18=0,IF(K18=0,9999,MAX(N18:O18)),'ふん尿排泄原単位'!$K$7*365/('草地施肥標準'!J18*10000))</f>
        <v>1.2930125</v>
      </c>
      <c r="R18" s="53"/>
    </row>
    <row r="19" spans="1:18" ht="15">
      <c r="A19" s="40" t="str">
        <f t="shared" si="1"/>
        <v>01010203</v>
      </c>
      <c r="B19" s="41" t="str">
        <f t="shared" si="2"/>
        <v>01</v>
      </c>
      <c r="C19" s="43" t="s">
        <v>312</v>
      </c>
      <c r="D19" s="41" t="str">
        <f t="shared" si="3"/>
        <v>01</v>
      </c>
      <c r="E19" s="43" t="s">
        <v>321</v>
      </c>
      <c r="F19" s="62" t="str">
        <f t="shared" si="0"/>
        <v>02</v>
      </c>
      <c r="G19" s="43" t="s">
        <v>11</v>
      </c>
      <c r="H19" s="62" t="str">
        <f t="shared" si="4"/>
        <v>03</v>
      </c>
      <c r="I19" s="40">
        <v>3</v>
      </c>
      <c r="K19" s="55">
        <v>8</v>
      </c>
      <c r="L19" s="55">
        <v>8</v>
      </c>
      <c r="M19" s="55">
        <v>22</v>
      </c>
      <c r="N19" s="53">
        <f>+'ふん尿排泄原単位'!$I$8/('草地施肥標準'!K19*10)</f>
        <v>0.64650625</v>
      </c>
      <c r="O19" s="53">
        <f>+'ふん尿排泄原単位'!$I$9/('草地施肥標準'!M19*10)</f>
        <v>0.5256436363636363</v>
      </c>
      <c r="P19" s="53">
        <f>+IF(J19=0,IF(K19=0,9999,MAX(N19:O19)),'ふん尿排泄原単位'!$K$7*365/('草地施肥標準'!J19*10000))</f>
        <v>0.64650625</v>
      </c>
      <c r="R19" s="53"/>
    </row>
    <row r="20" spans="1:18" ht="15">
      <c r="A20" s="40" t="str">
        <f t="shared" si="1"/>
        <v>01010204</v>
      </c>
      <c r="B20" s="41" t="str">
        <f t="shared" si="2"/>
        <v>01</v>
      </c>
      <c r="C20" s="43" t="s">
        <v>312</v>
      </c>
      <c r="D20" s="41" t="str">
        <f t="shared" si="3"/>
        <v>01</v>
      </c>
      <c r="E20" s="43" t="s">
        <v>321</v>
      </c>
      <c r="F20" s="62" t="str">
        <f t="shared" si="0"/>
        <v>02</v>
      </c>
      <c r="G20" s="43" t="s">
        <v>11</v>
      </c>
      <c r="H20" s="62" t="str">
        <f t="shared" si="4"/>
        <v>04</v>
      </c>
      <c r="I20" s="40">
        <v>4</v>
      </c>
      <c r="K20" s="55">
        <v>14</v>
      </c>
      <c r="L20" s="55">
        <v>8</v>
      </c>
      <c r="M20" s="55">
        <v>22</v>
      </c>
      <c r="N20" s="53">
        <f>+'ふん尿排泄原単位'!$I$8/('草地施肥標準'!K20*10)</f>
        <v>0.3694321428571428</v>
      </c>
      <c r="O20" s="53">
        <f>+'ふん尿排泄原単位'!$I$9/('草地施肥標準'!M20*10)</f>
        <v>0.5256436363636363</v>
      </c>
      <c r="P20" s="53">
        <f>+IF(J20=0,IF(K20=0,9999,MAX(N20:O20)),'ふん尿排泄原単位'!$K$7*365/('草地施肥標準'!J20*10000))</f>
        <v>0.5256436363636363</v>
      </c>
      <c r="R20" s="53"/>
    </row>
    <row r="21" spans="1:18" ht="15">
      <c r="A21" s="40" t="str">
        <f t="shared" si="1"/>
        <v>01010205</v>
      </c>
      <c r="B21" s="41" t="str">
        <f t="shared" si="2"/>
        <v>01</v>
      </c>
      <c r="C21" s="43" t="s">
        <v>312</v>
      </c>
      <c r="D21" s="41" t="str">
        <f t="shared" si="3"/>
        <v>01</v>
      </c>
      <c r="E21" s="43" t="s">
        <v>321</v>
      </c>
      <c r="F21" s="62" t="str">
        <f t="shared" si="0"/>
        <v>02</v>
      </c>
      <c r="G21" s="43" t="s">
        <v>11</v>
      </c>
      <c r="H21" s="62" t="str">
        <f t="shared" si="4"/>
        <v>05</v>
      </c>
      <c r="I21" s="43" t="s">
        <v>10</v>
      </c>
      <c r="J21" s="54">
        <v>5</v>
      </c>
      <c r="K21" s="56" t="s">
        <v>18</v>
      </c>
      <c r="L21" s="56" t="s">
        <v>18</v>
      </c>
      <c r="M21" s="56" t="s">
        <v>18</v>
      </c>
      <c r="N21" s="41" t="s">
        <v>18</v>
      </c>
      <c r="O21" s="41" t="s">
        <v>18</v>
      </c>
      <c r="P21" s="53">
        <f>+IF(J21=0,IF(K21=0,9999,MAX(N21:O21)),'ふん尿排泄原単位'!$K$7*365/('草地施肥標準'!J21*10000))</f>
        <v>0.4701200000000001</v>
      </c>
      <c r="R21" s="53"/>
    </row>
    <row r="22" spans="1:18" ht="15">
      <c r="A22" s="40" t="str">
        <f t="shared" si="1"/>
        <v>01010206</v>
      </c>
      <c r="B22" s="41" t="str">
        <f t="shared" si="2"/>
        <v>01</v>
      </c>
      <c r="C22" s="43" t="s">
        <v>312</v>
      </c>
      <c r="D22" s="41" t="str">
        <f t="shared" si="3"/>
        <v>01</v>
      </c>
      <c r="E22" s="43" t="s">
        <v>321</v>
      </c>
      <c r="F22" s="62" t="str">
        <f t="shared" si="0"/>
        <v>02</v>
      </c>
      <c r="G22" s="43" t="s">
        <v>11</v>
      </c>
      <c r="H22" s="62" t="str">
        <f t="shared" si="4"/>
        <v>06</v>
      </c>
      <c r="I22" s="43" t="s">
        <v>339</v>
      </c>
      <c r="J22" s="56" t="s">
        <v>20</v>
      </c>
      <c r="K22" s="56" t="s">
        <v>20</v>
      </c>
      <c r="L22" s="56" t="s">
        <v>20</v>
      </c>
      <c r="M22" s="56" t="s">
        <v>20</v>
      </c>
      <c r="N22" s="143" t="s">
        <v>20</v>
      </c>
      <c r="O22" s="143" t="s">
        <v>20</v>
      </c>
      <c r="P22" s="53">
        <v>0.5</v>
      </c>
      <c r="R22" s="53"/>
    </row>
    <row r="23" spans="1:18" ht="15">
      <c r="A23" s="40" t="str">
        <f t="shared" si="1"/>
        <v>01010301</v>
      </c>
      <c r="B23" s="41" t="str">
        <f t="shared" si="2"/>
        <v>01</v>
      </c>
      <c r="C23" s="43" t="s">
        <v>312</v>
      </c>
      <c r="D23" s="41" t="str">
        <f t="shared" si="3"/>
        <v>01</v>
      </c>
      <c r="E23" s="43" t="s">
        <v>321</v>
      </c>
      <c r="F23" s="62" t="str">
        <f t="shared" si="0"/>
        <v>03</v>
      </c>
      <c r="G23" s="43" t="s">
        <v>7</v>
      </c>
      <c r="H23" s="62" t="str">
        <f t="shared" si="4"/>
        <v>01</v>
      </c>
      <c r="I23" s="40">
        <v>1</v>
      </c>
      <c r="K23" s="55">
        <v>4</v>
      </c>
      <c r="L23" s="55">
        <v>10</v>
      </c>
      <c r="M23" s="55">
        <v>18</v>
      </c>
      <c r="N23" s="53">
        <f>+'ふん尿排泄原単位'!$I$8/('草地施肥標準'!K23*10)</f>
        <v>1.2930125</v>
      </c>
      <c r="O23" s="53">
        <f>+'ふん尿排泄原単位'!$I$9/('草地施肥標準'!M23*10)</f>
        <v>0.6424533333333333</v>
      </c>
      <c r="P23" s="53">
        <f>+IF(J23=0,IF(K23=0,9999,MAX(N23:O23)),'ふん尿排泄原単位'!$K$7*365/('草地施肥標準'!J23*10000))</f>
        <v>1.2930125</v>
      </c>
      <c r="R23" s="53"/>
    </row>
    <row r="24" spans="1:18" ht="15">
      <c r="A24" s="40" t="str">
        <f t="shared" si="1"/>
        <v>01010302</v>
      </c>
      <c r="B24" s="41" t="str">
        <f t="shared" si="2"/>
        <v>01</v>
      </c>
      <c r="C24" s="43" t="s">
        <v>312</v>
      </c>
      <c r="D24" s="41" t="str">
        <f t="shared" si="3"/>
        <v>01</v>
      </c>
      <c r="E24" s="43" t="s">
        <v>321</v>
      </c>
      <c r="F24" s="62" t="str">
        <f t="shared" si="0"/>
        <v>03</v>
      </c>
      <c r="G24" s="43" t="s">
        <v>7</v>
      </c>
      <c r="H24" s="62" t="str">
        <f t="shared" si="4"/>
        <v>02</v>
      </c>
      <c r="I24" s="40">
        <v>2</v>
      </c>
      <c r="K24" s="55">
        <v>6</v>
      </c>
      <c r="L24" s="55">
        <v>10</v>
      </c>
      <c r="M24" s="55">
        <v>18</v>
      </c>
      <c r="N24" s="53">
        <f>+'ふん尿排泄原単位'!$I$8/('草地施肥標準'!K24*10)</f>
        <v>0.8620083333333333</v>
      </c>
      <c r="O24" s="53">
        <f>+'ふん尿排泄原単位'!$I$9/('草地施肥標準'!M24*10)</f>
        <v>0.6424533333333333</v>
      </c>
      <c r="P24" s="53">
        <f>+IF(J24=0,IF(K24=0,9999,MAX(N24:O24)),'ふん尿排泄原単位'!$K$7*365/('草地施肥標準'!J24*10000))</f>
        <v>0.8620083333333333</v>
      </c>
      <c r="R24" s="53"/>
    </row>
    <row r="25" spans="1:18" ht="15">
      <c r="A25" s="40" t="str">
        <f t="shared" si="1"/>
        <v>01010303</v>
      </c>
      <c r="B25" s="41" t="str">
        <f t="shared" si="2"/>
        <v>01</v>
      </c>
      <c r="C25" s="43" t="s">
        <v>312</v>
      </c>
      <c r="D25" s="41" t="str">
        <f t="shared" si="3"/>
        <v>01</v>
      </c>
      <c r="E25" s="43" t="s">
        <v>321</v>
      </c>
      <c r="F25" s="62" t="str">
        <f t="shared" si="0"/>
        <v>03</v>
      </c>
      <c r="G25" s="43" t="s">
        <v>7</v>
      </c>
      <c r="H25" s="62" t="str">
        <f t="shared" si="4"/>
        <v>03</v>
      </c>
      <c r="I25" s="40">
        <v>3</v>
      </c>
      <c r="K25" s="55">
        <v>10</v>
      </c>
      <c r="L25" s="55">
        <v>8</v>
      </c>
      <c r="M25" s="55">
        <v>18</v>
      </c>
      <c r="N25" s="53">
        <f>+'ふん尿排泄原単位'!$I$8/('草地施肥標準'!K25*10)</f>
        <v>0.5172049999999999</v>
      </c>
      <c r="O25" s="53">
        <f>+'ふん尿排泄原単位'!$I$9/('草地施肥標準'!M25*10)</f>
        <v>0.6424533333333333</v>
      </c>
      <c r="P25" s="53">
        <f>+IF(J25=0,IF(K25=0,9999,MAX(N25:O25)),'ふん尿排泄原単位'!$K$7*365/('草地施肥標準'!J25*10000))</f>
        <v>0.6424533333333333</v>
      </c>
      <c r="R25" s="53"/>
    </row>
    <row r="26" spans="1:18" ht="15">
      <c r="A26" s="40" t="str">
        <f t="shared" si="1"/>
        <v>01010304</v>
      </c>
      <c r="B26" s="41" t="str">
        <f t="shared" si="2"/>
        <v>01</v>
      </c>
      <c r="C26" s="43" t="s">
        <v>312</v>
      </c>
      <c r="D26" s="41" t="str">
        <f t="shared" si="3"/>
        <v>01</v>
      </c>
      <c r="E26" s="43" t="s">
        <v>321</v>
      </c>
      <c r="F26" s="62" t="str">
        <f t="shared" si="0"/>
        <v>03</v>
      </c>
      <c r="G26" s="43" t="s">
        <v>7</v>
      </c>
      <c r="H26" s="62" t="str">
        <f t="shared" si="4"/>
        <v>04</v>
      </c>
      <c r="I26" s="40">
        <v>4</v>
      </c>
      <c r="K26" s="55">
        <v>16</v>
      </c>
      <c r="L26" s="55">
        <v>8</v>
      </c>
      <c r="M26" s="55">
        <v>18</v>
      </c>
      <c r="N26" s="53">
        <f>+'ふん尿排泄原単位'!$I$8/('草地施肥標準'!K26*10)</f>
        <v>0.323253125</v>
      </c>
      <c r="O26" s="53">
        <f>+'ふん尿排泄原単位'!$I$9/('草地施肥標準'!M26*10)</f>
        <v>0.6424533333333333</v>
      </c>
      <c r="P26" s="53">
        <f>+IF(J26=0,IF(K26=0,9999,MAX(N26:O26)),'ふん尿排泄原単位'!$K$7*365/('草地施肥標準'!J26*10000))</f>
        <v>0.6424533333333333</v>
      </c>
      <c r="R26" s="53"/>
    </row>
    <row r="27" spans="1:18" ht="15">
      <c r="A27" s="40" t="str">
        <f t="shared" si="1"/>
        <v>01010305</v>
      </c>
      <c r="B27" s="41" t="str">
        <f t="shared" si="2"/>
        <v>01</v>
      </c>
      <c r="C27" s="43" t="s">
        <v>312</v>
      </c>
      <c r="D27" s="41" t="str">
        <f t="shared" si="3"/>
        <v>01</v>
      </c>
      <c r="E27" s="43" t="s">
        <v>321</v>
      </c>
      <c r="F27" s="62" t="str">
        <f t="shared" si="0"/>
        <v>03</v>
      </c>
      <c r="G27" s="43" t="s">
        <v>7</v>
      </c>
      <c r="H27" s="62" t="str">
        <f t="shared" si="4"/>
        <v>05</v>
      </c>
      <c r="I27" s="43" t="s">
        <v>10</v>
      </c>
      <c r="J27" s="54">
        <v>5</v>
      </c>
      <c r="K27" s="56" t="s">
        <v>19</v>
      </c>
      <c r="L27" s="56" t="s">
        <v>19</v>
      </c>
      <c r="M27" s="56" t="s">
        <v>19</v>
      </c>
      <c r="N27" s="41" t="s">
        <v>19</v>
      </c>
      <c r="O27" s="41" t="s">
        <v>19</v>
      </c>
      <c r="P27" s="53">
        <f>+IF(J27=0,IF(K27=0,9999,MAX(N27:O27)),'ふん尿排泄原単位'!$K$7*365/('草地施肥標準'!J27*10000))</f>
        <v>0.4701200000000001</v>
      </c>
      <c r="R27" s="53"/>
    </row>
    <row r="28" spans="1:18" ht="15">
      <c r="A28" s="40" t="str">
        <f t="shared" si="1"/>
        <v>01010306</v>
      </c>
      <c r="B28" s="41" t="str">
        <f t="shared" si="2"/>
        <v>01</v>
      </c>
      <c r="C28" s="43" t="s">
        <v>312</v>
      </c>
      <c r="D28" s="41" t="str">
        <f t="shared" si="3"/>
        <v>01</v>
      </c>
      <c r="E28" s="43" t="s">
        <v>321</v>
      </c>
      <c r="F28" s="62" t="str">
        <f t="shared" si="0"/>
        <v>03</v>
      </c>
      <c r="G28" s="43" t="s">
        <v>7</v>
      </c>
      <c r="H28" s="62" t="str">
        <f t="shared" si="4"/>
        <v>06</v>
      </c>
      <c r="I28" s="43" t="s">
        <v>339</v>
      </c>
      <c r="J28" s="56" t="s">
        <v>20</v>
      </c>
      <c r="K28" s="56" t="s">
        <v>20</v>
      </c>
      <c r="L28" s="56" t="s">
        <v>20</v>
      </c>
      <c r="M28" s="56" t="s">
        <v>20</v>
      </c>
      <c r="N28" s="143" t="s">
        <v>20</v>
      </c>
      <c r="O28" s="143" t="s">
        <v>20</v>
      </c>
      <c r="P28" s="53">
        <v>0.5</v>
      </c>
      <c r="R28" s="53"/>
    </row>
    <row r="29" spans="1:18" ht="15">
      <c r="A29" s="40" t="str">
        <f t="shared" si="1"/>
        <v>01010401</v>
      </c>
      <c r="B29" s="41" t="str">
        <f t="shared" si="2"/>
        <v>01</v>
      </c>
      <c r="C29" s="43" t="s">
        <v>312</v>
      </c>
      <c r="D29" s="41" t="str">
        <f t="shared" si="3"/>
        <v>01</v>
      </c>
      <c r="E29" s="43" t="s">
        <v>321</v>
      </c>
      <c r="F29" s="62" t="str">
        <f t="shared" si="0"/>
        <v>04</v>
      </c>
      <c r="G29" s="43" t="s">
        <v>6</v>
      </c>
      <c r="H29" s="62" t="str">
        <f t="shared" si="4"/>
        <v>01</v>
      </c>
      <c r="I29" s="40">
        <v>1</v>
      </c>
      <c r="K29" s="55">
        <v>4</v>
      </c>
      <c r="L29" s="55">
        <v>8</v>
      </c>
      <c r="M29" s="55">
        <v>18</v>
      </c>
      <c r="N29" s="53">
        <f>+'ふん尿排泄原単位'!$I$8/('草地施肥標準'!K29*10)</f>
        <v>1.2930125</v>
      </c>
      <c r="O29" s="53">
        <f>+'ふん尿排泄原単位'!$I$9/('草地施肥標準'!M29*10)</f>
        <v>0.6424533333333333</v>
      </c>
      <c r="P29" s="53">
        <f>+IF(J29=0,IF(K29=0,9999,MAX(N29:O29)),'ふん尿排泄原単位'!$K$7*365/('草地施肥標準'!J29*10000))</f>
        <v>1.2930125</v>
      </c>
      <c r="R29" s="53"/>
    </row>
    <row r="30" spans="1:18" ht="15">
      <c r="A30" s="40" t="str">
        <f t="shared" si="1"/>
        <v>01010402</v>
      </c>
      <c r="B30" s="41" t="str">
        <f t="shared" si="2"/>
        <v>01</v>
      </c>
      <c r="C30" s="43" t="s">
        <v>312</v>
      </c>
      <c r="D30" s="41" t="str">
        <f t="shared" si="3"/>
        <v>01</v>
      </c>
      <c r="E30" s="43" t="s">
        <v>321</v>
      </c>
      <c r="F30" s="62" t="str">
        <f t="shared" si="0"/>
        <v>04</v>
      </c>
      <c r="G30" s="43" t="s">
        <v>6</v>
      </c>
      <c r="H30" s="62" t="str">
        <f t="shared" si="4"/>
        <v>02</v>
      </c>
      <c r="I30" s="40">
        <v>2</v>
      </c>
      <c r="K30" s="55">
        <v>6</v>
      </c>
      <c r="L30" s="55">
        <v>8</v>
      </c>
      <c r="M30" s="55">
        <v>18</v>
      </c>
      <c r="N30" s="53">
        <f>+'ふん尿排泄原単位'!$I$8/('草地施肥標準'!K30*10)</f>
        <v>0.8620083333333333</v>
      </c>
      <c r="O30" s="53">
        <f>+'ふん尿排泄原単位'!$I$9/('草地施肥標準'!M30*10)</f>
        <v>0.6424533333333333</v>
      </c>
      <c r="P30" s="53">
        <f>+IF(J30=0,IF(K30=0,9999,MAX(N30:O30)),'ふん尿排泄原単位'!$K$7*365/('草地施肥標準'!J30*10000))</f>
        <v>0.8620083333333333</v>
      </c>
      <c r="R30" s="53"/>
    </row>
    <row r="31" spans="1:18" ht="15">
      <c r="A31" s="40" t="str">
        <f t="shared" si="1"/>
        <v>01010403</v>
      </c>
      <c r="B31" s="41" t="str">
        <f t="shared" si="2"/>
        <v>01</v>
      </c>
      <c r="C31" s="43" t="s">
        <v>312</v>
      </c>
      <c r="D31" s="41" t="str">
        <f t="shared" si="3"/>
        <v>01</v>
      </c>
      <c r="E31" s="43" t="s">
        <v>321</v>
      </c>
      <c r="F31" s="62" t="str">
        <f t="shared" si="0"/>
        <v>04</v>
      </c>
      <c r="G31" s="43" t="s">
        <v>6</v>
      </c>
      <c r="H31" s="62" t="str">
        <f t="shared" si="4"/>
        <v>03</v>
      </c>
      <c r="I31" s="40">
        <v>3</v>
      </c>
      <c r="K31" s="55">
        <v>10</v>
      </c>
      <c r="L31" s="55">
        <v>6</v>
      </c>
      <c r="M31" s="55">
        <v>18</v>
      </c>
      <c r="N31" s="53">
        <f>+'ふん尿排泄原単位'!$I$8/('草地施肥標準'!K31*10)</f>
        <v>0.5172049999999999</v>
      </c>
      <c r="O31" s="53">
        <f>+'ふん尿排泄原単位'!$I$9/('草地施肥標準'!M31*10)</f>
        <v>0.6424533333333333</v>
      </c>
      <c r="P31" s="53">
        <f>+IF(J31=0,IF(K31=0,9999,MAX(N31:O31)),'ふん尿排泄原単位'!$K$7*365/('草地施肥標準'!J31*10000))</f>
        <v>0.6424533333333333</v>
      </c>
      <c r="R31" s="53"/>
    </row>
    <row r="32" spans="1:18" ht="15">
      <c r="A32" s="40" t="str">
        <f t="shared" si="1"/>
        <v>01010404</v>
      </c>
      <c r="B32" s="41" t="str">
        <f t="shared" si="2"/>
        <v>01</v>
      </c>
      <c r="C32" s="43" t="s">
        <v>312</v>
      </c>
      <c r="D32" s="41" t="str">
        <f t="shared" si="3"/>
        <v>01</v>
      </c>
      <c r="E32" s="43" t="s">
        <v>321</v>
      </c>
      <c r="F32" s="62" t="str">
        <f t="shared" si="0"/>
        <v>04</v>
      </c>
      <c r="G32" s="43" t="s">
        <v>6</v>
      </c>
      <c r="H32" s="62" t="str">
        <f t="shared" si="4"/>
        <v>04</v>
      </c>
      <c r="I32" s="40">
        <v>4</v>
      </c>
      <c r="K32" s="55">
        <v>16</v>
      </c>
      <c r="L32" s="55">
        <v>6</v>
      </c>
      <c r="M32" s="55">
        <v>18</v>
      </c>
      <c r="N32" s="53">
        <f>+'ふん尿排泄原単位'!$I$8/('草地施肥標準'!K32*10)</f>
        <v>0.323253125</v>
      </c>
      <c r="O32" s="53">
        <f>+'ふん尿排泄原単位'!$I$9/('草地施肥標準'!M32*10)</f>
        <v>0.6424533333333333</v>
      </c>
      <c r="P32" s="53">
        <f>+IF(J32=0,IF(K32=0,9999,MAX(N32:O32)),'ふん尿排泄原単位'!$K$7*365/('草地施肥標準'!J32*10000))</f>
        <v>0.6424533333333333</v>
      </c>
      <c r="R32" s="53"/>
    </row>
    <row r="33" spans="1:18" ht="15">
      <c r="A33" s="40" t="str">
        <f t="shared" si="1"/>
        <v>01010405</v>
      </c>
      <c r="B33" s="41" t="str">
        <f t="shared" si="2"/>
        <v>01</v>
      </c>
      <c r="C33" s="43" t="s">
        <v>312</v>
      </c>
      <c r="D33" s="41" t="str">
        <f t="shared" si="3"/>
        <v>01</v>
      </c>
      <c r="E33" s="43" t="s">
        <v>321</v>
      </c>
      <c r="F33" s="62" t="str">
        <f t="shared" si="0"/>
        <v>04</v>
      </c>
      <c r="G33" s="43" t="s">
        <v>6</v>
      </c>
      <c r="H33" s="62" t="str">
        <f t="shared" si="4"/>
        <v>05</v>
      </c>
      <c r="I33" s="43" t="s">
        <v>10</v>
      </c>
      <c r="J33" s="54">
        <v>6</v>
      </c>
      <c r="K33" s="56" t="s">
        <v>20</v>
      </c>
      <c r="L33" s="56" t="s">
        <v>20</v>
      </c>
      <c r="M33" s="56" t="s">
        <v>20</v>
      </c>
      <c r="N33" s="41" t="s">
        <v>20</v>
      </c>
      <c r="O33" s="41" t="s">
        <v>20</v>
      </c>
      <c r="P33" s="53">
        <f>+IF(J33=0,IF(K33=0,9999,MAX(N33:O33)),'ふん尿排泄原単位'!$K$7*365/('草地施肥標準'!J33*10000))</f>
        <v>0.3917666666666667</v>
      </c>
      <c r="R33" s="53"/>
    </row>
    <row r="34" spans="1:18" ht="15">
      <c r="A34" s="40" t="str">
        <f t="shared" si="1"/>
        <v>01010406</v>
      </c>
      <c r="B34" s="41" t="str">
        <f t="shared" si="2"/>
        <v>01</v>
      </c>
      <c r="C34" s="43" t="s">
        <v>312</v>
      </c>
      <c r="D34" s="41" t="str">
        <f t="shared" si="3"/>
        <v>01</v>
      </c>
      <c r="E34" s="43" t="s">
        <v>321</v>
      </c>
      <c r="F34" s="62" t="str">
        <f t="shared" si="0"/>
        <v>04</v>
      </c>
      <c r="G34" s="43" t="s">
        <v>6</v>
      </c>
      <c r="H34" s="62" t="str">
        <f t="shared" si="4"/>
        <v>06</v>
      </c>
      <c r="I34" s="43" t="s">
        <v>339</v>
      </c>
      <c r="J34" s="56" t="s">
        <v>20</v>
      </c>
      <c r="K34" s="56" t="s">
        <v>20</v>
      </c>
      <c r="L34" s="56" t="s">
        <v>20</v>
      </c>
      <c r="M34" s="56" t="s">
        <v>20</v>
      </c>
      <c r="N34" s="143" t="s">
        <v>20</v>
      </c>
      <c r="O34" s="143" t="s">
        <v>20</v>
      </c>
      <c r="P34" s="53">
        <v>0.5</v>
      </c>
      <c r="R34" s="53"/>
    </row>
    <row r="35" spans="1:16" ht="15">
      <c r="A35" s="40" t="str">
        <f t="shared" si="1"/>
        <v>01020101</v>
      </c>
      <c r="B35" s="41" t="str">
        <f t="shared" si="2"/>
        <v>01</v>
      </c>
      <c r="C35" s="43" t="s">
        <v>312</v>
      </c>
      <c r="D35" s="41" t="str">
        <f t="shared" si="3"/>
        <v>02</v>
      </c>
      <c r="E35" s="43" t="s">
        <v>12</v>
      </c>
      <c r="F35" s="62" t="str">
        <f t="shared" si="0"/>
        <v>01</v>
      </c>
      <c r="G35" s="43" t="s">
        <v>4</v>
      </c>
      <c r="H35" s="62" t="str">
        <f t="shared" si="4"/>
        <v>01</v>
      </c>
      <c r="I35" s="40">
        <v>1</v>
      </c>
      <c r="K35" s="55">
        <v>4</v>
      </c>
      <c r="L35" s="55">
        <v>8</v>
      </c>
      <c r="M35" s="55">
        <v>15</v>
      </c>
      <c r="N35" s="53">
        <f>+'ふん尿排泄原単位'!$I$8/('草地施肥標準'!K35*10)</f>
        <v>1.2930125</v>
      </c>
      <c r="O35" s="53">
        <f>+'ふん尿排泄原単位'!$I$9/('草地施肥標準'!M35*10)</f>
        <v>0.770944</v>
      </c>
      <c r="P35" s="53">
        <f>+IF(J35=0,IF(K35=0,9999,MAX(N35:O35)),'ふん尿排泄原単位'!$K$7*365/('草地施肥標準'!J35*10000))</f>
        <v>1.2930125</v>
      </c>
    </row>
    <row r="36" spans="1:16" ht="15">
      <c r="A36" s="40" t="str">
        <f t="shared" si="1"/>
        <v>01020102</v>
      </c>
      <c r="B36" s="41" t="str">
        <f t="shared" si="2"/>
        <v>01</v>
      </c>
      <c r="C36" s="43" t="s">
        <v>312</v>
      </c>
      <c r="D36" s="41" t="str">
        <f t="shared" si="3"/>
        <v>02</v>
      </c>
      <c r="E36" s="43" t="s">
        <v>12</v>
      </c>
      <c r="F36" s="62" t="str">
        <f t="shared" si="0"/>
        <v>01</v>
      </c>
      <c r="G36" s="43" t="s">
        <v>4</v>
      </c>
      <c r="H36" s="62" t="str">
        <f t="shared" si="4"/>
        <v>02</v>
      </c>
      <c r="I36" s="40">
        <v>2</v>
      </c>
      <c r="K36" s="55">
        <v>6</v>
      </c>
      <c r="L36" s="55">
        <v>6</v>
      </c>
      <c r="M36" s="55">
        <v>15</v>
      </c>
      <c r="N36" s="53">
        <f>+'ふん尿排泄原単位'!$I$8/('草地施肥標準'!K36*10)</f>
        <v>0.8620083333333333</v>
      </c>
      <c r="O36" s="53">
        <f>+'ふん尿排泄原単位'!$I$9/('草地施肥標準'!M36*10)</f>
        <v>0.770944</v>
      </c>
      <c r="P36" s="53">
        <f>+IF(J36=0,IF(K36=0,9999,MAX(N36:O36)),'ふん尿排泄原単位'!$K$7*365/('草地施肥標準'!J36*10000))</f>
        <v>0.8620083333333333</v>
      </c>
    </row>
    <row r="37" spans="1:16" ht="16.5" customHeight="1">
      <c r="A37" s="40" t="str">
        <f t="shared" si="1"/>
        <v>01020103</v>
      </c>
      <c r="B37" s="41" t="str">
        <f t="shared" si="2"/>
        <v>01</v>
      </c>
      <c r="C37" s="43" t="s">
        <v>312</v>
      </c>
      <c r="D37" s="41" t="str">
        <f t="shared" si="3"/>
        <v>02</v>
      </c>
      <c r="E37" s="43" t="s">
        <v>12</v>
      </c>
      <c r="F37" s="62" t="str">
        <f t="shared" si="0"/>
        <v>01</v>
      </c>
      <c r="G37" s="43" t="s">
        <v>4</v>
      </c>
      <c r="H37" s="62" t="str">
        <f t="shared" si="4"/>
        <v>03</v>
      </c>
      <c r="I37" s="40">
        <v>3</v>
      </c>
      <c r="K37" s="55">
        <v>10</v>
      </c>
      <c r="L37" s="55">
        <v>6</v>
      </c>
      <c r="M37" s="55">
        <v>15</v>
      </c>
      <c r="N37" s="53">
        <f>+'ふん尿排泄原単位'!$I$8/('草地施肥標準'!K37*10)</f>
        <v>0.5172049999999999</v>
      </c>
      <c r="O37" s="53">
        <f>+'ふん尿排泄原単位'!$I$9/('草地施肥標準'!M37*10)</f>
        <v>0.770944</v>
      </c>
      <c r="P37" s="53">
        <f>+IF(J37=0,IF(K37=0,9999,MAX(N37:O37)),'ふん尿排泄原単位'!$K$7*365/('草地施肥標準'!J37*10000))</f>
        <v>0.770944</v>
      </c>
    </row>
    <row r="38" spans="1:16" ht="15">
      <c r="A38" s="40" t="str">
        <f t="shared" si="1"/>
        <v>01020104</v>
      </c>
      <c r="B38" s="41" t="str">
        <f t="shared" si="2"/>
        <v>01</v>
      </c>
      <c r="C38" s="43" t="s">
        <v>312</v>
      </c>
      <c r="D38" s="41" t="str">
        <f t="shared" si="3"/>
        <v>02</v>
      </c>
      <c r="E38" s="43" t="s">
        <v>12</v>
      </c>
      <c r="F38" s="62" t="str">
        <f t="shared" si="0"/>
        <v>01</v>
      </c>
      <c r="G38" s="43" t="s">
        <v>4</v>
      </c>
      <c r="H38" s="62" t="str">
        <f t="shared" si="4"/>
        <v>04</v>
      </c>
      <c r="I38" s="40">
        <v>4</v>
      </c>
      <c r="K38" s="55">
        <v>16</v>
      </c>
      <c r="L38" s="55">
        <v>6</v>
      </c>
      <c r="M38" s="55">
        <v>15</v>
      </c>
      <c r="N38" s="53">
        <f>+'ふん尿排泄原単位'!$I$8/('草地施肥標準'!K38*10)</f>
        <v>0.323253125</v>
      </c>
      <c r="O38" s="53">
        <f>+'ふん尿排泄原単位'!$I$9/('草地施肥標準'!M38*10)</f>
        <v>0.770944</v>
      </c>
      <c r="P38" s="53">
        <f>+IF(J38=0,IF(K38=0,9999,MAX(N38:O38)),'ふん尿排泄原単位'!$K$7*365/('草地施肥標準'!J38*10000))</f>
        <v>0.770944</v>
      </c>
    </row>
    <row r="39" spans="1:16" ht="15">
      <c r="A39" s="40" t="str">
        <f t="shared" si="1"/>
        <v>01020105</v>
      </c>
      <c r="B39" s="41" t="str">
        <f t="shared" si="2"/>
        <v>01</v>
      </c>
      <c r="C39" s="43" t="s">
        <v>312</v>
      </c>
      <c r="D39" s="41" t="str">
        <f t="shared" si="3"/>
        <v>02</v>
      </c>
      <c r="E39" s="43" t="s">
        <v>12</v>
      </c>
      <c r="F39" s="62" t="str">
        <f t="shared" si="0"/>
        <v>01</v>
      </c>
      <c r="G39" s="43" t="s">
        <v>4</v>
      </c>
      <c r="H39" s="62" t="str">
        <f t="shared" si="4"/>
        <v>05</v>
      </c>
      <c r="I39" s="43" t="s">
        <v>10</v>
      </c>
      <c r="J39" s="54">
        <v>6</v>
      </c>
      <c r="K39" s="56" t="s">
        <v>17</v>
      </c>
      <c r="L39" s="56" t="s">
        <v>17</v>
      </c>
      <c r="M39" s="56" t="s">
        <v>17</v>
      </c>
      <c r="N39" s="41" t="s">
        <v>17</v>
      </c>
      <c r="O39" s="41" t="s">
        <v>17</v>
      </c>
      <c r="P39" s="53">
        <f>+IF(J39=0,IF(K39=0,9999,MAX(N39:O39)),'ふん尿排泄原単位'!$K$7*365/('草地施肥標準'!J39*10000))</f>
        <v>0.3917666666666667</v>
      </c>
    </row>
    <row r="40" spans="1:18" ht="15">
      <c r="A40" s="40" t="str">
        <f>+B40&amp;D40&amp;F40&amp;H40</f>
        <v>01020106</v>
      </c>
      <c r="B40" s="41" t="str">
        <f>+VLOOKUP(C40,$C$2:$D$5,2)</f>
        <v>01</v>
      </c>
      <c r="C40" s="43" t="s">
        <v>312</v>
      </c>
      <c r="D40" s="41" t="str">
        <f>+VLOOKUP(E40,$E$2:$F$4,2)</f>
        <v>02</v>
      </c>
      <c r="E40" s="43" t="s">
        <v>12</v>
      </c>
      <c r="F40" s="62" t="str">
        <f>+VLOOKUP(G40,$G$2:$H$5,2)</f>
        <v>01</v>
      </c>
      <c r="G40" s="43" t="s">
        <v>4</v>
      </c>
      <c r="H40" s="62" t="str">
        <f t="shared" si="4"/>
        <v>06</v>
      </c>
      <c r="I40" s="43" t="s">
        <v>339</v>
      </c>
      <c r="J40" s="56" t="s">
        <v>20</v>
      </c>
      <c r="K40" s="56" t="s">
        <v>20</v>
      </c>
      <c r="L40" s="56" t="s">
        <v>20</v>
      </c>
      <c r="M40" s="56" t="s">
        <v>20</v>
      </c>
      <c r="N40" s="143" t="s">
        <v>20</v>
      </c>
      <c r="O40" s="143" t="s">
        <v>20</v>
      </c>
      <c r="P40" s="53">
        <v>0.5</v>
      </c>
      <c r="R40" s="53"/>
    </row>
    <row r="41" spans="1:16" ht="15">
      <c r="A41" s="40" t="str">
        <f t="shared" si="1"/>
        <v>01020201</v>
      </c>
      <c r="B41" s="41" t="str">
        <f t="shared" si="2"/>
        <v>01</v>
      </c>
      <c r="C41" s="43" t="s">
        <v>312</v>
      </c>
      <c r="D41" s="41" t="str">
        <f t="shared" si="3"/>
        <v>02</v>
      </c>
      <c r="E41" s="43" t="s">
        <v>12</v>
      </c>
      <c r="F41" s="62" t="str">
        <f t="shared" si="0"/>
        <v>02</v>
      </c>
      <c r="G41" s="43" t="s">
        <v>11</v>
      </c>
      <c r="H41" s="62" t="str">
        <f t="shared" si="4"/>
        <v>01</v>
      </c>
      <c r="I41" s="40">
        <v>1</v>
      </c>
      <c r="K41" s="55">
        <v>2</v>
      </c>
      <c r="L41" s="55">
        <v>10</v>
      </c>
      <c r="M41" s="55">
        <v>22</v>
      </c>
      <c r="N41" s="53">
        <f>+'ふん尿排泄原単位'!$I$8/('草地施肥標準'!K41*10)</f>
        <v>2.586025</v>
      </c>
      <c r="O41" s="53">
        <f>+'ふん尿排泄原単位'!$I$9/('草地施肥標準'!M41*10)</f>
        <v>0.5256436363636363</v>
      </c>
      <c r="P41" s="53">
        <f>+IF(J41=0,IF(K41=0,9999,MAX(N41:O41)),'ふん尿排泄原単位'!$K$7*365/('草地施肥標準'!J41*10000))</f>
        <v>2.586025</v>
      </c>
    </row>
    <row r="42" spans="1:16" ht="15">
      <c r="A42" s="40" t="str">
        <f t="shared" si="1"/>
        <v>01020202</v>
      </c>
      <c r="B42" s="41" t="str">
        <f t="shared" si="2"/>
        <v>01</v>
      </c>
      <c r="C42" s="43" t="s">
        <v>312</v>
      </c>
      <c r="D42" s="41" t="str">
        <f t="shared" si="3"/>
        <v>02</v>
      </c>
      <c r="E42" s="43" t="s">
        <v>12</v>
      </c>
      <c r="F42" s="62" t="str">
        <f t="shared" si="0"/>
        <v>02</v>
      </c>
      <c r="G42" s="43" t="s">
        <v>11</v>
      </c>
      <c r="H42" s="62" t="str">
        <f t="shared" si="4"/>
        <v>02</v>
      </c>
      <c r="I42" s="40">
        <v>2</v>
      </c>
      <c r="K42" s="55">
        <v>4</v>
      </c>
      <c r="L42" s="55">
        <v>10</v>
      </c>
      <c r="M42" s="55">
        <v>22</v>
      </c>
      <c r="N42" s="53">
        <f>+'ふん尿排泄原単位'!$I$8/('草地施肥標準'!K42*10)</f>
        <v>1.2930125</v>
      </c>
      <c r="O42" s="53">
        <f>+'ふん尿排泄原単位'!$I$9/('草地施肥標準'!M42*10)</f>
        <v>0.5256436363636363</v>
      </c>
      <c r="P42" s="53">
        <f>+IF(J42=0,IF(K42=0,9999,MAX(N42:O42)),'ふん尿排泄原単位'!$K$7*365/('草地施肥標準'!J42*10000))</f>
        <v>1.2930125</v>
      </c>
    </row>
    <row r="43" spans="1:16" ht="15">
      <c r="A43" s="40" t="str">
        <f t="shared" si="1"/>
        <v>01020203</v>
      </c>
      <c r="B43" s="41" t="str">
        <f t="shared" si="2"/>
        <v>01</v>
      </c>
      <c r="C43" s="43" t="s">
        <v>312</v>
      </c>
      <c r="D43" s="41" t="str">
        <f t="shared" si="3"/>
        <v>02</v>
      </c>
      <c r="E43" s="43" t="s">
        <v>12</v>
      </c>
      <c r="F43" s="62" t="str">
        <f t="shared" si="0"/>
        <v>02</v>
      </c>
      <c r="G43" s="43" t="s">
        <v>11</v>
      </c>
      <c r="H43" s="62" t="str">
        <f t="shared" si="4"/>
        <v>03</v>
      </c>
      <c r="I43" s="40">
        <v>3</v>
      </c>
      <c r="K43" s="55">
        <v>8</v>
      </c>
      <c r="L43" s="55">
        <v>8</v>
      </c>
      <c r="M43" s="55">
        <v>22</v>
      </c>
      <c r="N43" s="53">
        <f>+'ふん尿排泄原単位'!$I$8/('草地施肥標準'!K43*10)</f>
        <v>0.64650625</v>
      </c>
      <c r="O43" s="53">
        <f>+'ふん尿排泄原単位'!$I$9/('草地施肥標準'!M43*10)</f>
        <v>0.5256436363636363</v>
      </c>
      <c r="P43" s="53">
        <f>+IF(J43=0,IF(K43=0,9999,MAX(N43:O43)),'ふん尿排泄原単位'!$K$7*365/('草地施肥標準'!J43*10000))</f>
        <v>0.64650625</v>
      </c>
    </row>
    <row r="44" spans="1:16" ht="15">
      <c r="A44" s="40" t="str">
        <f t="shared" si="1"/>
        <v>01020204</v>
      </c>
      <c r="B44" s="41" t="str">
        <f t="shared" si="2"/>
        <v>01</v>
      </c>
      <c r="C44" s="43" t="s">
        <v>312</v>
      </c>
      <c r="D44" s="41" t="str">
        <f t="shared" si="3"/>
        <v>02</v>
      </c>
      <c r="E44" s="43" t="s">
        <v>12</v>
      </c>
      <c r="F44" s="62" t="str">
        <f t="shared" si="0"/>
        <v>02</v>
      </c>
      <c r="G44" s="43" t="s">
        <v>11</v>
      </c>
      <c r="H44" s="62" t="str">
        <f t="shared" si="4"/>
        <v>04</v>
      </c>
      <c r="I44" s="40">
        <v>4</v>
      </c>
      <c r="K44" s="55">
        <v>14</v>
      </c>
      <c r="L44" s="55">
        <v>8</v>
      </c>
      <c r="M44" s="55">
        <v>22</v>
      </c>
      <c r="N44" s="53">
        <f>+'ふん尿排泄原単位'!$I$8/('草地施肥標準'!K44*10)</f>
        <v>0.3694321428571428</v>
      </c>
      <c r="O44" s="53">
        <f>+'ふん尿排泄原単位'!$I$9/('草地施肥標準'!M44*10)</f>
        <v>0.5256436363636363</v>
      </c>
      <c r="P44" s="53">
        <f>+IF(J44=0,IF(K44=0,9999,MAX(N44:O44)),'ふん尿排泄原単位'!$K$7*365/('草地施肥標準'!J44*10000))</f>
        <v>0.5256436363636363</v>
      </c>
    </row>
    <row r="45" spans="1:16" ht="15">
      <c r="A45" s="40" t="str">
        <f t="shared" si="1"/>
        <v>01020205</v>
      </c>
      <c r="B45" s="41" t="str">
        <f t="shared" si="2"/>
        <v>01</v>
      </c>
      <c r="C45" s="43" t="s">
        <v>312</v>
      </c>
      <c r="D45" s="41" t="str">
        <f t="shared" si="3"/>
        <v>02</v>
      </c>
      <c r="E45" s="43" t="s">
        <v>12</v>
      </c>
      <c r="F45" s="62" t="str">
        <f t="shared" si="0"/>
        <v>02</v>
      </c>
      <c r="G45" s="43" t="s">
        <v>11</v>
      </c>
      <c r="H45" s="62" t="str">
        <f t="shared" si="4"/>
        <v>05</v>
      </c>
      <c r="I45" s="43" t="s">
        <v>10</v>
      </c>
      <c r="J45" s="54">
        <v>5</v>
      </c>
      <c r="K45" s="56" t="s">
        <v>18</v>
      </c>
      <c r="L45" s="56" t="s">
        <v>18</v>
      </c>
      <c r="M45" s="56" t="s">
        <v>18</v>
      </c>
      <c r="N45" s="41" t="s">
        <v>18</v>
      </c>
      <c r="O45" s="41" t="s">
        <v>18</v>
      </c>
      <c r="P45" s="53">
        <f>+IF(J45=0,IF(K45=0,9999,MAX(N45:O45)),'ふん尿排泄原単位'!$K$7*365/('草地施肥標準'!J45*10000))</f>
        <v>0.4701200000000001</v>
      </c>
    </row>
    <row r="46" spans="1:18" ht="15">
      <c r="A46" s="40" t="str">
        <f>+B46&amp;D46&amp;F46&amp;H46</f>
        <v>01020206</v>
      </c>
      <c r="B46" s="41" t="str">
        <f>+VLOOKUP(C46,$C$2:$D$5,2)</f>
        <v>01</v>
      </c>
      <c r="C46" s="43" t="s">
        <v>312</v>
      </c>
      <c r="D46" s="41" t="str">
        <f>+VLOOKUP(E46,$E$2:$F$4,2)</f>
        <v>02</v>
      </c>
      <c r="E46" s="43" t="s">
        <v>12</v>
      </c>
      <c r="F46" s="62" t="str">
        <f>+VLOOKUP(G46,$G$2:$H$5,2)</f>
        <v>02</v>
      </c>
      <c r="G46" s="43" t="s">
        <v>11</v>
      </c>
      <c r="H46" s="62" t="str">
        <f t="shared" si="4"/>
        <v>06</v>
      </c>
      <c r="I46" s="43" t="s">
        <v>339</v>
      </c>
      <c r="J46" s="56" t="s">
        <v>20</v>
      </c>
      <c r="K46" s="56" t="s">
        <v>20</v>
      </c>
      <c r="L46" s="56" t="s">
        <v>20</v>
      </c>
      <c r="M46" s="56" t="s">
        <v>20</v>
      </c>
      <c r="N46" s="143" t="s">
        <v>20</v>
      </c>
      <c r="O46" s="143" t="s">
        <v>20</v>
      </c>
      <c r="P46" s="53">
        <v>0.5</v>
      </c>
      <c r="R46" s="53"/>
    </row>
    <row r="47" spans="1:16" ht="15">
      <c r="A47" s="40" t="str">
        <f t="shared" si="1"/>
        <v>01020301</v>
      </c>
      <c r="B47" s="41" t="str">
        <f t="shared" si="2"/>
        <v>01</v>
      </c>
      <c r="C47" s="43" t="s">
        <v>312</v>
      </c>
      <c r="D47" s="41" t="str">
        <f t="shared" si="3"/>
        <v>02</v>
      </c>
      <c r="E47" s="43" t="s">
        <v>12</v>
      </c>
      <c r="F47" s="62" t="str">
        <f t="shared" si="0"/>
        <v>03</v>
      </c>
      <c r="G47" s="43" t="s">
        <v>7</v>
      </c>
      <c r="H47" s="62" t="str">
        <f t="shared" si="4"/>
        <v>01</v>
      </c>
      <c r="I47" s="40">
        <v>1</v>
      </c>
      <c r="K47" s="55">
        <v>4</v>
      </c>
      <c r="L47" s="55">
        <v>8</v>
      </c>
      <c r="M47" s="55">
        <v>15</v>
      </c>
      <c r="N47" s="53">
        <f>+'ふん尿排泄原単位'!$I$8/('草地施肥標準'!K47*10)</f>
        <v>1.2930125</v>
      </c>
      <c r="O47" s="53">
        <f>+'ふん尿排泄原単位'!$I$9/('草地施肥標準'!M47*10)</f>
        <v>0.770944</v>
      </c>
      <c r="P47" s="53">
        <f>+IF(J47=0,IF(K47=0,9999,MAX(N47:O47)),'ふん尿排泄原単位'!$K$7*365/('草地施肥標準'!J47*10000))</f>
        <v>1.2930125</v>
      </c>
    </row>
    <row r="48" spans="1:16" ht="15">
      <c r="A48" s="40" t="str">
        <f t="shared" si="1"/>
        <v>01020302</v>
      </c>
      <c r="B48" s="41" t="str">
        <f t="shared" si="2"/>
        <v>01</v>
      </c>
      <c r="C48" s="43" t="s">
        <v>312</v>
      </c>
      <c r="D48" s="41" t="str">
        <f t="shared" si="3"/>
        <v>02</v>
      </c>
      <c r="E48" s="43" t="s">
        <v>12</v>
      </c>
      <c r="F48" s="62" t="str">
        <f t="shared" si="0"/>
        <v>03</v>
      </c>
      <c r="G48" s="43" t="s">
        <v>7</v>
      </c>
      <c r="H48" s="62" t="str">
        <f t="shared" si="4"/>
        <v>02</v>
      </c>
      <c r="I48" s="40">
        <v>2</v>
      </c>
      <c r="K48" s="55">
        <v>6</v>
      </c>
      <c r="L48" s="55">
        <v>6</v>
      </c>
      <c r="M48" s="55">
        <v>15</v>
      </c>
      <c r="N48" s="53">
        <f>+'ふん尿排泄原単位'!$I$8/('草地施肥標準'!K48*10)</f>
        <v>0.8620083333333333</v>
      </c>
      <c r="O48" s="53">
        <f>+'ふん尿排泄原単位'!$I$9/('草地施肥標準'!M48*10)</f>
        <v>0.770944</v>
      </c>
      <c r="P48" s="53">
        <f>+IF(J48=0,IF(K48=0,9999,MAX(N48:O48)),'ふん尿排泄原単位'!$K$7*365/('草地施肥標準'!J48*10000))</f>
        <v>0.8620083333333333</v>
      </c>
    </row>
    <row r="49" spans="1:16" ht="15">
      <c r="A49" s="40" t="str">
        <f t="shared" si="1"/>
        <v>01020303</v>
      </c>
      <c r="B49" s="41" t="str">
        <f t="shared" si="2"/>
        <v>01</v>
      </c>
      <c r="C49" s="43" t="s">
        <v>312</v>
      </c>
      <c r="D49" s="41" t="str">
        <f t="shared" si="3"/>
        <v>02</v>
      </c>
      <c r="E49" s="43" t="s">
        <v>12</v>
      </c>
      <c r="F49" s="62" t="str">
        <f t="shared" si="0"/>
        <v>03</v>
      </c>
      <c r="G49" s="43" t="s">
        <v>7</v>
      </c>
      <c r="H49" s="62" t="str">
        <f t="shared" si="4"/>
        <v>03</v>
      </c>
      <c r="I49" s="40">
        <v>3</v>
      </c>
      <c r="K49" s="55">
        <v>10</v>
      </c>
      <c r="L49" s="55">
        <v>6</v>
      </c>
      <c r="M49" s="55">
        <v>15</v>
      </c>
      <c r="N49" s="53">
        <f>+'ふん尿排泄原単位'!$I$8/('草地施肥標準'!K49*10)</f>
        <v>0.5172049999999999</v>
      </c>
      <c r="O49" s="53">
        <f>+'ふん尿排泄原単位'!$I$9/('草地施肥標準'!M49*10)</f>
        <v>0.770944</v>
      </c>
      <c r="P49" s="53">
        <f>+IF(J49=0,IF(K49=0,9999,MAX(N49:O49)),'ふん尿排泄原単位'!$K$7*365/('草地施肥標準'!J49*10000))</f>
        <v>0.770944</v>
      </c>
    </row>
    <row r="50" spans="1:16" ht="15">
      <c r="A50" s="40" t="str">
        <f t="shared" si="1"/>
        <v>01020304</v>
      </c>
      <c r="B50" s="41" t="str">
        <f t="shared" si="2"/>
        <v>01</v>
      </c>
      <c r="C50" s="43" t="s">
        <v>312</v>
      </c>
      <c r="D50" s="41" t="str">
        <f t="shared" si="3"/>
        <v>02</v>
      </c>
      <c r="E50" s="43" t="s">
        <v>12</v>
      </c>
      <c r="F50" s="62" t="str">
        <f t="shared" si="0"/>
        <v>03</v>
      </c>
      <c r="G50" s="43" t="s">
        <v>7</v>
      </c>
      <c r="H50" s="62" t="str">
        <f t="shared" si="4"/>
        <v>04</v>
      </c>
      <c r="I50" s="40">
        <v>4</v>
      </c>
      <c r="K50" s="55">
        <v>16</v>
      </c>
      <c r="L50" s="55">
        <v>6</v>
      </c>
      <c r="M50" s="55">
        <v>15</v>
      </c>
      <c r="N50" s="53">
        <f>+'ふん尿排泄原単位'!$I$8/('草地施肥標準'!K50*10)</f>
        <v>0.323253125</v>
      </c>
      <c r="O50" s="53">
        <f>+'ふん尿排泄原単位'!$I$9/('草地施肥標準'!M50*10)</f>
        <v>0.770944</v>
      </c>
      <c r="P50" s="53">
        <f>+IF(J50=0,IF(K50=0,9999,MAX(N50:O50)),'ふん尿排泄原単位'!$K$7*365/('草地施肥標準'!J50*10000))</f>
        <v>0.770944</v>
      </c>
    </row>
    <row r="51" spans="1:16" ht="18" customHeight="1">
      <c r="A51" s="40" t="str">
        <f t="shared" si="1"/>
        <v>01020305</v>
      </c>
      <c r="B51" s="41" t="str">
        <f t="shared" si="2"/>
        <v>01</v>
      </c>
      <c r="C51" s="43" t="s">
        <v>312</v>
      </c>
      <c r="D51" s="41" t="str">
        <f t="shared" si="3"/>
        <v>02</v>
      </c>
      <c r="E51" s="43" t="s">
        <v>12</v>
      </c>
      <c r="F51" s="62" t="str">
        <f t="shared" si="0"/>
        <v>03</v>
      </c>
      <c r="G51" s="43" t="s">
        <v>7</v>
      </c>
      <c r="H51" s="62" t="str">
        <f t="shared" si="4"/>
        <v>05</v>
      </c>
      <c r="I51" s="43" t="s">
        <v>10</v>
      </c>
      <c r="J51" s="54">
        <v>5</v>
      </c>
      <c r="K51" s="56" t="s">
        <v>19</v>
      </c>
      <c r="L51" s="56" t="s">
        <v>19</v>
      </c>
      <c r="M51" s="56" t="s">
        <v>19</v>
      </c>
      <c r="N51" s="41" t="s">
        <v>19</v>
      </c>
      <c r="O51" s="41" t="s">
        <v>19</v>
      </c>
      <c r="P51" s="53">
        <f>+IF(J51=0,IF(K51=0,9999,MAX(N51:O51)),'ふん尿排泄原単位'!$K$7*365/('草地施肥標準'!J51*10000))</f>
        <v>0.4701200000000001</v>
      </c>
    </row>
    <row r="52" spans="1:18" ht="18" customHeight="1">
      <c r="A52" s="40" t="str">
        <f>+B52&amp;D52&amp;F52&amp;H52</f>
        <v>01020306</v>
      </c>
      <c r="B52" s="41" t="str">
        <f>+VLOOKUP(C52,$C$2:$D$5,2)</f>
        <v>01</v>
      </c>
      <c r="C52" s="43" t="s">
        <v>312</v>
      </c>
      <c r="D52" s="41" t="str">
        <f>+VLOOKUP(E52,$E$2:$F$4,2)</f>
        <v>02</v>
      </c>
      <c r="E52" s="43" t="s">
        <v>12</v>
      </c>
      <c r="F52" s="62" t="str">
        <f>+VLOOKUP(G52,$G$2:$H$5,2)</f>
        <v>03</v>
      </c>
      <c r="G52" s="43" t="s">
        <v>7</v>
      </c>
      <c r="H52" s="62" t="str">
        <f t="shared" si="4"/>
        <v>06</v>
      </c>
      <c r="I52" s="43" t="s">
        <v>339</v>
      </c>
      <c r="J52" s="56" t="s">
        <v>20</v>
      </c>
      <c r="K52" s="56" t="s">
        <v>20</v>
      </c>
      <c r="L52" s="56" t="s">
        <v>20</v>
      </c>
      <c r="M52" s="56" t="s">
        <v>20</v>
      </c>
      <c r="N52" s="143" t="s">
        <v>20</v>
      </c>
      <c r="O52" s="143" t="s">
        <v>20</v>
      </c>
      <c r="P52" s="53">
        <v>0.5</v>
      </c>
      <c r="R52" s="53"/>
    </row>
    <row r="53" spans="1:16" ht="18" customHeight="1">
      <c r="A53" s="40" t="str">
        <f t="shared" si="1"/>
        <v>01020401</v>
      </c>
      <c r="B53" s="41" t="str">
        <f t="shared" si="2"/>
        <v>01</v>
      </c>
      <c r="C53" s="43" t="s">
        <v>312</v>
      </c>
      <c r="D53" s="41" t="str">
        <f t="shared" si="3"/>
        <v>02</v>
      </c>
      <c r="E53" s="43" t="s">
        <v>12</v>
      </c>
      <c r="F53" s="62" t="str">
        <f t="shared" si="0"/>
        <v>04</v>
      </c>
      <c r="G53" s="43" t="s">
        <v>6</v>
      </c>
      <c r="H53" s="62" t="str">
        <f t="shared" si="4"/>
        <v>01</v>
      </c>
      <c r="I53" s="40">
        <v>1</v>
      </c>
      <c r="K53" s="55">
        <v>4</v>
      </c>
      <c r="L53" s="55">
        <v>8</v>
      </c>
      <c r="M53" s="55">
        <v>15</v>
      </c>
      <c r="N53" s="53">
        <f>+'ふん尿排泄原単位'!$I$8/('草地施肥標準'!K53*10)</f>
        <v>1.2930125</v>
      </c>
      <c r="O53" s="53">
        <f>+'ふん尿排泄原単位'!$I$9/('草地施肥標準'!M53*10)</f>
        <v>0.770944</v>
      </c>
      <c r="P53" s="53">
        <f>+IF(J53=0,IF(K53=0,9999,MAX(N53:O53)),'ふん尿排泄原単位'!$K$7*365/('草地施肥標準'!J53*10000))</f>
        <v>1.2930125</v>
      </c>
    </row>
    <row r="54" spans="1:16" ht="15">
      <c r="A54" s="40" t="str">
        <f t="shared" si="1"/>
        <v>01020402</v>
      </c>
      <c r="B54" s="41" t="str">
        <f t="shared" si="2"/>
        <v>01</v>
      </c>
      <c r="C54" s="43" t="s">
        <v>312</v>
      </c>
      <c r="D54" s="41" t="str">
        <f t="shared" si="3"/>
        <v>02</v>
      </c>
      <c r="E54" s="43" t="s">
        <v>12</v>
      </c>
      <c r="F54" s="62" t="str">
        <f t="shared" si="0"/>
        <v>04</v>
      </c>
      <c r="G54" s="43" t="s">
        <v>6</v>
      </c>
      <c r="H54" s="62" t="str">
        <f t="shared" si="4"/>
        <v>02</v>
      </c>
      <c r="I54" s="40">
        <v>2</v>
      </c>
      <c r="K54" s="55">
        <v>6</v>
      </c>
      <c r="L54" s="55">
        <v>6</v>
      </c>
      <c r="M54" s="55">
        <v>15</v>
      </c>
      <c r="N54" s="53">
        <f>+'ふん尿排泄原単位'!$I$8/('草地施肥標準'!K54*10)</f>
        <v>0.8620083333333333</v>
      </c>
      <c r="O54" s="53">
        <f>+'ふん尿排泄原単位'!$I$9/('草地施肥標準'!M54*10)</f>
        <v>0.770944</v>
      </c>
      <c r="P54" s="53">
        <f>+IF(J54=0,IF(K54=0,9999,MAX(N54:O54)),'ふん尿排泄原単位'!$K$7*365/('草地施肥標準'!J54*10000))</f>
        <v>0.8620083333333333</v>
      </c>
    </row>
    <row r="55" spans="1:16" ht="15">
      <c r="A55" s="40" t="str">
        <f t="shared" si="1"/>
        <v>01020403</v>
      </c>
      <c r="B55" s="41" t="str">
        <f t="shared" si="2"/>
        <v>01</v>
      </c>
      <c r="C55" s="43" t="s">
        <v>312</v>
      </c>
      <c r="D55" s="41" t="str">
        <f t="shared" si="3"/>
        <v>02</v>
      </c>
      <c r="E55" s="43" t="s">
        <v>12</v>
      </c>
      <c r="F55" s="62" t="str">
        <f t="shared" si="0"/>
        <v>04</v>
      </c>
      <c r="G55" s="43" t="s">
        <v>6</v>
      </c>
      <c r="H55" s="62" t="str">
        <f t="shared" si="4"/>
        <v>03</v>
      </c>
      <c r="I55" s="40">
        <v>3</v>
      </c>
      <c r="K55" s="55">
        <v>10</v>
      </c>
      <c r="L55" s="55">
        <v>6</v>
      </c>
      <c r="M55" s="55">
        <v>15</v>
      </c>
      <c r="N55" s="53">
        <f>+'ふん尿排泄原単位'!$I$8/('草地施肥標準'!K55*10)</f>
        <v>0.5172049999999999</v>
      </c>
      <c r="O55" s="53">
        <f>+'ふん尿排泄原単位'!$I$9/('草地施肥標準'!M55*10)</f>
        <v>0.770944</v>
      </c>
      <c r="P55" s="53">
        <f>+IF(J55=0,IF(K55=0,9999,MAX(N55:O55)),'ふん尿排泄原単位'!$K$7*365/('草地施肥標準'!J55*10000))</f>
        <v>0.770944</v>
      </c>
    </row>
    <row r="56" spans="1:16" ht="15">
      <c r="A56" s="40" t="str">
        <f t="shared" si="1"/>
        <v>01020404</v>
      </c>
      <c r="B56" s="41" t="str">
        <f t="shared" si="2"/>
        <v>01</v>
      </c>
      <c r="C56" s="43" t="s">
        <v>312</v>
      </c>
      <c r="D56" s="41" t="str">
        <f t="shared" si="3"/>
        <v>02</v>
      </c>
      <c r="E56" s="43" t="s">
        <v>12</v>
      </c>
      <c r="F56" s="62" t="str">
        <f t="shared" si="0"/>
        <v>04</v>
      </c>
      <c r="G56" s="43" t="s">
        <v>6</v>
      </c>
      <c r="H56" s="62" t="str">
        <f t="shared" si="4"/>
        <v>04</v>
      </c>
      <c r="I56" s="40">
        <v>4</v>
      </c>
      <c r="K56" s="55">
        <v>16</v>
      </c>
      <c r="L56" s="55">
        <v>6</v>
      </c>
      <c r="M56" s="55">
        <v>15</v>
      </c>
      <c r="N56" s="53">
        <f>+'ふん尿排泄原単位'!$I$8/('草地施肥標準'!K56*10)</f>
        <v>0.323253125</v>
      </c>
      <c r="O56" s="53">
        <f>+'ふん尿排泄原単位'!$I$9/('草地施肥標準'!M56*10)</f>
        <v>0.770944</v>
      </c>
      <c r="P56" s="53">
        <f>+IF(J56=0,IF(K56=0,9999,MAX(N56:O56)),'ふん尿排泄原単位'!$K$7*365/('草地施肥標準'!J56*10000))</f>
        <v>0.770944</v>
      </c>
    </row>
    <row r="57" spans="1:16" ht="15">
      <c r="A57" s="40" t="str">
        <f t="shared" si="1"/>
        <v>01020405</v>
      </c>
      <c r="B57" s="41" t="str">
        <f t="shared" si="2"/>
        <v>01</v>
      </c>
      <c r="C57" s="43" t="s">
        <v>312</v>
      </c>
      <c r="D57" s="41" t="str">
        <f t="shared" si="3"/>
        <v>02</v>
      </c>
      <c r="E57" s="43" t="s">
        <v>12</v>
      </c>
      <c r="F57" s="62" t="str">
        <f t="shared" si="0"/>
        <v>04</v>
      </c>
      <c r="G57" s="43" t="s">
        <v>6</v>
      </c>
      <c r="H57" s="62" t="str">
        <f t="shared" si="4"/>
        <v>05</v>
      </c>
      <c r="I57" s="43" t="s">
        <v>10</v>
      </c>
      <c r="J57" s="54">
        <v>6</v>
      </c>
      <c r="K57" s="56" t="s">
        <v>20</v>
      </c>
      <c r="L57" s="56" t="s">
        <v>20</v>
      </c>
      <c r="M57" s="56" t="s">
        <v>20</v>
      </c>
      <c r="N57" s="41" t="s">
        <v>20</v>
      </c>
      <c r="O57" s="41" t="s">
        <v>20</v>
      </c>
      <c r="P57" s="53">
        <f>+IF(J57=0,IF(K57=0,9999,MAX(N57:O57)),'ふん尿排泄原単位'!$K$7*365/('草地施肥標準'!J57*10000))</f>
        <v>0.3917666666666667</v>
      </c>
    </row>
    <row r="58" spans="1:16" ht="15">
      <c r="A58" s="40" t="str">
        <f>+B58&amp;D58&amp;F58&amp;H58</f>
        <v>01020406</v>
      </c>
      <c r="B58" s="41" t="str">
        <f>+VLOOKUP(C58,$C$2:$D$5,2)</f>
        <v>01</v>
      </c>
      <c r="C58" s="43" t="s">
        <v>312</v>
      </c>
      <c r="D58" s="41" t="str">
        <f>+VLOOKUP(E58,$E$2:$F$4,2)</f>
        <v>02</v>
      </c>
      <c r="E58" s="43" t="s">
        <v>12</v>
      </c>
      <c r="F58" s="62" t="str">
        <f>+VLOOKUP(G58,$G$2:$H$5,2)</f>
        <v>04</v>
      </c>
      <c r="G58" s="43" t="s">
        <v>6</v>
      </c>
      <c r="H58" s="62" t="str">
        <f t="shared" si="4"/>
        <v>06</v>
      </c>
      <c r="I58" s="43" t="s">
        <v>339</v>
      </c>
      <c r="J58" s="56" t="s">
        <v>20</v>
      </c>
      <c r="K58" s="56" t="s">
        <v>20</v>
      </c>
      <c r="L58" s="56" t="s">
        <v>20</v>
      </c>
      <c r="M58" s="56" t="s">
        <v>20</v>
      </c>
      <c r="N58" s="143" t="s">
        <v>20</v>
      </c>
      <c r="O58" s="143" t="s">
        <v>20</v>
      </c>
      <c r="P58" s="53">
        <v>0.5</v>
      </c>
    </row>
    <row r="59" spans="1:16" ht="15">
      <c r="A59" s="40" t="str">
        <f t="shared" si="1"/>
        <v>01030101</v>
      </c>
      <c r="B59" s="41" t="str">
        <f t="shared" si="2"/>
        <v>01</v>
      </c>
      <c r="C59" s="43" t="s">
        <v>312</v>
      </c>
      <c r="D59" s="41" t="str">
        <f t="shared" si="3"/>
        <v>03</v>
      </c>
      <c r="E59" s="43" t="s">
        <v>13</v>
      </c>
      <c r="F59" s="62" t="str">
        <f t="shared" si="0"/>
        <v>01</v>
      </c>
      <c r="G59" s="43" t="s">
        <v>4</v>
      </c>
      <c r="H59" s="62" t="str">
        <f t="shared" si="4"/>
        <v>01</v>
      </c>
      <c r="I59" s="40">
        <v>1</v>
      </c>
      <c r="K59" s="55">
        <v>4</v>
      </c>
      <c r="L59" s="55">
        <v>10</v>
      </c>
      <c r="M59" s="55">
        <v>18</v>
      </c>
      <c r="N59" s="53">
        <f>+'ふん尿排泄原単位'!$I$8/('草地施肥標準'!K59*10)</f>
        <v>1.2930125</v>
      </c>
      <c r="O59" s="53">
        <f>+'ふん尿排泄原単位'!$I$9/('草地施肥標準'!M59*10)</f>
        <v>0.6424533333333333</v>
      </c>
      <c r="P59" s="53">
        <f>+IF(J59=0,IF(K59=0,9999,MAX(N59:O59)),'ふん尿排泄原単位'!$K$7*365/('草地施肥標準'!J59*10000))</f>
        <v>1.2930125</v>
      </c>
    </row>
    <row r="60" spans="1:16" ht="15">
      <c r="A60" s="40" t="str">
        <f t="shared" si="1"/>
        <v>01030102</v>
      </c>
      <c r="B60" s="41" t="str">
        <f t="shared" si="2"/>
        <v>01</v>
      </c>
      <c r="C60" s="43" t="s">
        <v>312</v>
      </c>
      <c r="D60" s="41" t="str">
        <f t="shared" si="3"/>
        <v>03</v>
      </c>
      <c r="E60" s="43" t="s">
        <v>13</v>
      </c>
      <c r="F60" s="62" t="str">
        <f t="shared" si="0"/>
        <v>01</v>
      </c>
      <c r="G60" s="43" t="s">
        <v>4</v>
      </c>
      <c r="H60" s="62" t="str">
        <f t="shared" si="4"/>
        <v>02</v>
      </c>
      <c r="I60" s="40">
        <v>2</v>
      </c>
      <c r="K60" s="55">
        <v>6</v>
      </c>
      <c r="L60" s="55">
        <v>10</v>
      </c>
      <c r="M60" s="55">
        <v>18</v>
      </c>
      <c r="N60" s="53">
        <f>+'ふん尿排泄原単位'!$I$8/('草地施肥標準'!K60*10)</f>
        <v>0.8620083333333333</v>
      </c>
      <c r="O60" s="53">
        <f>+'ふん尿排泄原単位'!$I$9/('草地施肥標準'!M60*10)</f>
        <v>0.6424533333333333</v>
      </c>
      <c r="P60" s="53">
        <f>+IF(J60=0,IF(K60=0,9999,MAX(N60:O60)),'ふん尿排泄原単位'!$K$7*365/('草地施肥標準'!J60*10000))</f>
        <v>0.8620083333333333</v>
      </c>
    </row>
    <row r="61" spans="1:16" ht="15">
      <c r="A61" s="40" t="str">
        <f t="shared" si="1"/>
        <v>01030103</v>
      </c>
      <c r="B61" s="41" t="str">
        <f t="shared" si="2"/>
        <v>01</v>
      </c>
      <c r="C61" s="43" t="s">
        <v>312</v>
      </c>
      <c r="D61" s="41" t="str">
        <f t="shared" si="3"/>
        <v>03</v>
      </c>
      <c r="E61" s="43" t="s">
        <v>13</v>
      </c>
      <c r="F61" s="62" t="str">
        <f t="shared" si="0"/>
        <v>01</v>
      </c>
      <c r="G61" s="43" t="s">
        <v>4</v>
      </c>
      <c r="H61" s="62" t="str">
        <f t="shared" si="4"/>
        <v>03</v>
      </c>
      <c r="I61" s="40">
        <v>3</v>
      </c>
      <c r="K61" s="55">
        <v>10</v>
      </c>
      <c r="L61" s="55">
        <v>8</v>
      </c>
      <c r="M61" s="55">
        <v>18</v>
      </c>
      <c r="N61" s="53">
        <f>+'ふん尿排泄原単位'!$I$8/('草地施肥標準'!K61*10)</f>
        <v>0.5172049999999999</v>
      </c>
      <c r="O61" s="53">
        <f>+'ふん尿排泄原単位'!$I$9/('草地施肥標準'!M61*10)</f>
        <v>0.6424533333333333</v>
      </c>
      <c r="P61" s="53">
        <f>+IF(J61=0,IF(K61=0,9999,MAX(N61:O61)),'ふん尿排泄原単位'!$K$7*365/('草地施肥標準'!J61*10000))</f>
        <v>0.6424533333333333</v>
      </c>
    </row>
    <row r="62" spans="1:16" ht="15">
      <c r="A62" s="40" t="str">
        <f t="shared" si="1"/>
        <v>01030104</v>
      </c>
      <c r="B62" s="41" t="str">
        <f t="shared" si="2"/>
        <v>01</v>
      </c>
      <c r="C62" s="43" t="s">
        <v>312</v>
      </c>
      <c r="D62" s="41" t="str">
        <f t="shared" si="3"/>
        <v>03</v>
      </c>
      <c r="E62" s="43" t="s">
        <v>13</v>
      </c>
      <c r="F62" s="62" t="str">
        <f t="shared" si="0"/>
        <v>01</v>
      </c>
      <c r="G62" s="43" t="s">
        <v>4</v>
      </c>
      <c r="H62" s="62" t="str">
        <f t="shared" si="4"/>
        <v>04</v>
      </c>
      <c r="I62" s="40">
        <v>4</v>
      </c>
      <c r="K62" s="57">
        <v>16</v>
      </c>
      <c r="L62" s="57">
        <v>8</v>
      </c>
      <c r="M62" s="57">
        <v>18</v>
      </c>
      <c r="N62" s="53">
        <f>+'ふん尿排泄原単位'!$I$8/('草地施肥標準'!K62*10)</f>
        <v>0.323253125</v>
      </c>
      <c r="O62" s="53">
        <f>+'ふん尿排泄原単位'!$I$9/('草地施肥標準'!M62*10)</f>
        <v>0.6424533333333333</v>
      </c>
      <c r="P62" s="53">
        <f>+IF(J62=0,IF(K62=0,9999,MAX(N62:O62)),'ふん尿排泄原単位'!$K$7*365/('草地施肥標準'!J62*10000))</f>
        <v>0.6424533333333333</v>
      </c>
    </row>
    <row r="63" spans="1:16" ht="15">
      <c r="A63" s="40" t="str">
        <f t="shared" si="1"/>
        <v>01030105</v>
      </c>
      <c r="B63" s="41" t="str">
        <f t="shared" si="2"/>
        <v>01</v>
      </c>
      <c r="C63" s="43" t="s">
        <v>312</v>
      </c>
      <c r="D63" s="41" t="str">
        <f t="shared" si="3"/>
        <v>03</v>
      </c>
      <c r="E63" s="43" t="s">
        <v>13</v>
      </c>
      <c r="F63" s="62" t="str">
        <f t="shared" si="0"/>
        <v>01</v>
      </c>
      <c r="G63" s="43" t="s">
        <v>4</v>
      </c>
      <c r="H63" s="62" t="str">
        <f t="shared" si="4"/>
        <v>05</v>
      </c>
      <c r="I63" s="43" t="s">
        <v>10</v>
      </c>
      <c r="J63" s="54">
        <v>6</v>
      </c>
      <c r="K63" s="58" t="s">
        <v>17</v>
      </c>
      <c r="L63" s="58" t="s">
        <v>17</v>
      </c>
      <c r="M63" s="58" t="s">
        <v>17</v>
      </c>
      <c r="N63" s="41" t="s">
        <v>17</v>
      </c>
      <c r="O63" s="41" t="s">
        <v>17</v>
      </c>
      <c r="P63" s="53">
        <f>+IF(J63=0,IF(K63=0,9999,MAX(N63:O63)),'ふん尿排泄原単位'!$K$7*365/('草地施肥標準'!J63*10000))</f>
        <v>0.3917666666666667</v>
      </c>
    </row>
    <row r="64" spans="1:16" ht="15">
      <c r="A64" s="40" t="str">
        <f>+B64&amp;D64&amp;F64&amp;H64</f>
        <v>01030106</v>
      </c>
      <c r="B64" s="41" t="str">
        <f>+VLOOKUP(C64,$C$2:$D$5,2)</f>
        <v>01</v>
      </c>
      <c r="C64" s="43" t="s">
        <v>312</v>
      </c>
      <c r="D64" s="41" t="str">
        <f>+VLOOKUP(E64,$E$2:$F$4,2)</f>
        <v>03</v>
      </c>
      <c r="E64" s="43" t="s">
        <v>13</v>
      </c>
      <c r="F64" s="62" t="str">
        <f>+VLOOKUP(G64,$G$2:$H$5,2)</f>
        <v>01</v>
      </c>
      <c r="G64" s="43" t="s">
        <v>4</v>
      </c>
      <c r="H64" s="62" t="str">
        <f t="shared" si="4"/>
        <v>06</v>
      </c>
      <c r="I64" s="43" t="s">
        <v>339</v>
      </c>
      <c r="J64" s="56" t="s">
        <v>20</v>
      </c>
      <c r="K64" s="56" t="s">
        <v>20</v>
      </c>
      <c r="L64" s="56" t="s">
        <v>20</v>
      </c>
      <c r="M64" s="56" t="s">
        <v>20</v>
      </c>
      <c r="N64" s="143" t="s">
        <v>20</v>
      </c>
      <c r="O64" s="143" t="s">
        <v>20</v>
      </c>
      <c r="P64" s="53">
        <v>0.5</v>
      </c>
    </row>
    <row r="65" spans="1:16" ht="15">
      <c r="A65" s="40" t="str">
        <f t="shared" si="1"/>
        <v>01030201</v>
      </c>
      <c r="B65" s="41" t="str">
        <f t="shared" si="2"/>
        <v>01</v>
      </c>
      <c r="C65" s="43" t="s">
        <v>312</v>
      </c>
      <c r="D65" s="41" t="str">
        <f t="shared" si="3"/>
        <v>03</v>
      </c>
      <c r="E65" s="43" t="s">
        <v>13</v>
      </c>
      <c r="F65" s="62" t="str">
        <f t="shared" si="0"/>
        <v>02</v>
      </c>
      <c r="G65" s="43" t="s">
        <v>11</v>
      </c>
      <c r="H65" s="62" t="str">
        <f t="shared" si="4"/>
        <v>01</v>
      </c>
      <c r="I65" s="40">
        <v>1</v>
      </c>
      <c r="K65" s="57">
        <v>2</v>
      </c>
      <c r="L65" s="57">
        <v>10</v>
      </c>
      <c r="M65" s="57">
        <v>22</v>
      </c>
      <c r="N65" s="53">
        <f>+'ふん尿排泄原単位'!$I$8/('草地施肥標準'!K65*10)</f>
        <v>2.586025</v>
      </c>
      <c r="O65" s="53">
        <f>+'ふん尿排泄原単位'!$I$9/('草地施肥標準'!M65*10)</f>
        <v>0.5256436363636363</v>
      </c>
      <c r="P65" s="53">
        <f>+IF(J65=0,IF(K65=0,9999,MAX(N65:O65)),'ふん尿排泄原単位'!$K$7*365/('草地施肥標準'!J65*10000))</f>
        <v>2.586025</v>
      </c>
    </row>
    <row r="66" spans="1:16" ht="18" customHeight="1">
      <c r="A66" s="40" t="str">
        <f t="shared" si="1"/>
        <v>01030202</v>
      </c>
      <c r="B66" s="41" t="str">
        <f t="shared" si="2"/>
        <v>01</v>
      </c>
      <c r="C66" s="43" t="s">
        <v>312</v>
      </c>
      <c r="D66" s="41" t="str">
        <f t="shared" si="3"/>
        <v>03</v>
      </c>
      <c r="E66" s="43" t="s">
        <v>13</v>
      </c>
      <c r="F66" s="62" t="str">
        <f t="shared" si="0"/>
        <v>02</v>
      </c>
      <c r="G66" s="43" t="s">
        <v>11</v>
      </c>
      <c r="H66" s="62" t="str">
        <f t="shared" si="4"/>
        <v>02</v>
      </c>
      <c r="I66" s="40">
        <v>2</v>
      </c>
      <c r="K66" s="57">
        <v>4</v>
      </c>
      <c r="L66" s="57">
        <v>10</v>
      </c>
      <c r="M66" s="57">
        <v>22</v>
      </c>
      <c r="N66" s="53">
        <f>+'ふん尿排泄原単位'!$I$8/('草地施肥標準'!K66*10)</f>
        <v>1.2930125</v>
      </c>
      <c r="O66" s="53">
        <f>+'ふん尿排泄原単位'!$I$9/('草地施肥標準'!M66*10)</f>
        <v>0.5256436363636363</v>
      </c>
      <c r="P66" s="53">
        <f>+IF(J66=0,IF(K66=0,9999,MAX(N66:O66)),'ふん尿排泄原単位'!$K$7*365/('草地施肥標準'!J66*10000))</f>
        <v>1.2930125</v>
      </c>
    </row>
    <row r="67" spans="1:16" ht="18" customHeight="1">
      <c r="A67" s="40" t="str">
        <f t="shared" si="1"/>
        <v>01030203</v>
      </c>
      <c r="B67" s="41" t="str">
        <f t="shared" si="2"/>
        <v>01</v>
      </c>
      <c r="C67" s="43" t="s">
        <v>312</v>
      </c>
      <c r="D67" s="41" t="str">
        <f t="shared" si="3"/>
        <v>03</v>
      </c>
      <c r="E67" s="43" t="s">
        <v>13</v>
      </c>
      <c r="F67" s="62" t="str">
        <f t="shared" si="0"/>
        <v>02</v>
      </c>
      <c r="G67" s="43" t="s">
        <v>11</v>
      </c>
      <c r="H67" s="62" t="str">
        <f t="shared" si="4"/>
        <v>03</v>
      </c>
      <c r="I67" s="40">
        <v>3</v>
      </c>
      <c r="K67" s="57">
        <v>8</v>
      </c>
      <c r="L67" s="57">
        <v>8</v>
      </c>
      <c r="M67" s="57">
        <v>22</v>
      </c>
      <c r="N67" s="53">
        <f>+'ふん尿排泄原単位'!$I$8/('草地施肥標準'!K67*10)</f>
        <v>0.64650625</v>
      </c>
      <c r="O67" s="53">
        <f>+'ふん尿排泄原単位'!$I$9/('草地施肥標準'!M67*10)</f>
        <v>0.5256436363636363</v>
      </c>
      <c r="P67" s="53">
        <f>+IF(J67=0,IF(K67=0,9999,MAX(N67:O67)),'ふん尿排泄原単位'!$K$7*365/('草地施肥標準'!J67*10000))</f>
        <v>0.64650625</v>
      </c>
    </row>
    <row r="68" spans="1:16" ht="15">
      <c r="A68" s="40" t="str">
        <f t="shared" si="1"/>
        <v>01030204</v>
      </c>
      <c r="B68" s="41" t="str">
        <f t="shared" si="2"/>
        <v>01</v>
      </c>
      <c r="C68" s="43" t="s">
        <v>312</v>
      </c>
      <c r="D68" s="41" t="str">
        <f t="shared" si="3"/>
        <v>03</v>
      </c>
      <c r="E68" s="43" t="s">
        <v>13</v>
      </c>
      <c r="F68" s="62" t="str">
        <f t="shared" si="0"/>
        <v>02</v>
      </c>
      <c r="G68" s="43" t="s">
        <v>11</v>
      </c>
      <c r="H68" s="62" t="str">
        <f t="shared" si="4"/>
        <v>04</v>
      </c>
      <c r="I68" s="40">
        <v>4</v>
      </c>
      <c r="K68" s="57">
        <v>14</v>
      </c>
      <c r="L68" s="57">
        <v>8</v>
      </c>
      <c r="M68" s="57">
        <v>22</v>
      </c>
      <c r="N68" s="53">
        <f>+'ふん尿排泄原単位'!$I$8/('草地施肥標準'!K68*10)</f>
        <v>0.3694321428571428</v>
      </c>
      <c r="O68" s="53">
        <f>+'ふん尿排泄原単位'!$I$9/('草地施肥標準'!M68*10)</f>
        <v>0.5256436363636363</v>
      </c>
      <c r="P68" s="53">
        <f>+IF(J68=0,IF(K68=0,9999,MAX(N68:O68)),'ふん尿排泄原単位'!$K$7*365/('草地施肥標準'!J68*10000))</f>
        <v>0.5256436363636363</v>
      </c>
    </row>
    <row r="69" spans="1:16" ht="15">
      <c r="A69" s="40" t="str">
        <f t="shared" si="1"/>
        <v>01030205</v>
      </c>
      <c r="B69" s="41" t="str">
        <f t="shared" si="2"/>
        <v>01</v>
      </c>
      <c r="C69" s="43" t="s">
        <v>312</v>
      </c>
      <c r="D69" s="41" t="str">
        <f t="shared" si="3"/>
        <v>03</v>
      </c>
      <c r="E69" s="43" t="s">
        <v>13</v>
      </c>
      <c r="F69" s="62" t="str">
        <f t="shared" si="0"/>
        <v>02</v>
      </c>
      <c r="G69" s="43" t="s">
        <v>11</v>
      </c>
      <c r="H69" s="62" t="str">
        <f t="shared" si="4"/>
        <v>05</v>
      </c>
      <c r="I69" s="43" t="s">
        <v>10</v>
      </c>
      <c r="J69" s="54">
        <v>5</v>
      </c>
      <c r="K69" s="56" t="s">
        <v>18</v>
      </c>
      <c r="L69" s="56" t="s">
        <v>18</v>
      </c>
      <c r="M69" s="56" t="s">
        <v>18</v>
      </c>
      <c r="N69" s="41" t="s">
        <v>18</v>
      </c>
      <c r="O69" s="41" t="s">
        <v>18</v>
      </c>
      <c r="P69" s="53">
        <f>+IF(J69=0,IF(K69=0,9999,MAX(N69:O69)),'ふん尿排泄原単位'!$K$7*365/('草地施肥標準'!J69*10000))</f>
        <v>0.4701200000000001</v>
      </c>
    </row>
    <row r="70" spans="1:16" ht="15">
      <c r="A70" s="40" t="str">
        <f>+B70&amp;D70&amp;F70&amp;H70</f>
        <v>01030206</v>
      </c>
      <c r="B70" s="41" t="str">
        <f>+VLOOKUP(C70,$C$2:$D$5,2)</f>
        <v>01</v>
      </c>
      <c r="C70" s="43" t="s">
        <v>312</v>
      </c>
      <c r="D70" s="41" t="str">
        <f>+VLOOKUP(E70,$E$2:$F$4,2)</f>
        <v>03</v>
      </c>
      <c r="E70" s="43" t="s">
        <v>13</v>
      </c>
      <c r="F70" s="62" t="str">
        <f>+VLOOKUP(G70,$G$2:$H$5,2)</f>
        <v>02</v>
      </c>
      <c r="G70" s="43" t="s">
        <v>11</v>
      </c>
      <c r="H70" s="62" t="str">
        <f t="shared" si="4"/>
        <v>06</v>
      </c>
      <c r="I70" s="43" t="s">
        <v>339</v>
      </c>
      <c r="J70" s="56" t="s">
        <v>20</v>
      </c>
      <c r="K70" s="56" t="s">
        <v>20</v>
      </c>
      <c r="L70" s="56" t="s">
        <v>20</v>
      </c>
      <c r="M70" s="56" t="s">
        <v>20</v>
      </c>
      <c r="N70" s="143" t="s">
        <v>20</v>
      </c>
      <c r="O70" s="143" t="s">
        <v>20</v>
      </c>
      <c r="P70" s="53">
        <v>0.5</v>
      </c>
    </row>
    <row r="71" spans="1:16" ht="15">
      <c r="A71" s="40" t="str">
        <f t="shared" si="1"/>
        <v>01030301</v>
      </c>
      <c r="B71" s="41" t="str">
        <f t="shared" si="2"/>
        <v>01</v>
      </c>
      <c r="C71" s="43" t="s">
        <v>312</v>
      </c>
      <c r="D71" s="41" t="str">
        <f t="shared" si="3"/>
        <v>03</v>
      </c>
      <c r="E71" s="43" t="s">
        <v>13</v>
      </c>
      <c r="F71" s="62" t="str">
        <f t="shared" si="0"/>
        <v>03</v>
      </c>
      <c r="G71" s="43" t="s">
        <v>7</v>
      </c>
      <c r="H71" s="62" t="str">
        <f t="shared" si="4"/>
        <v>01</v>
      </c>
      <c r="I71" s="40">
        <v>1</v>
      </c>
      <c r="K71" s="55">
        <v>4</v>
      </c>
      <c r="L71" s="55">
        <v>10</v>
      </c>
      <c r="M71" s="55">
        <v>18</v>
      </c>
      <c r="N71" s="53">
        <f>+'ふん尿排泄原単位'!$I$8/('草地施肥標準'!K71*10)</f>
        <v>1.2930125</v>
      </c>
      <c r="O71" s="53">
        <f>+'ふん尿排泄原単位'!$I$9/('草地施肥標準'!M71*10)</f>
        <v>0.6424533333333333</v>
      </c>
      <c r="P71" s="53">
        <f>+IF(J71=0,IF(K71=0,9999,MAX(N71:O71)),'ふん尿排泄原単位'!$K$7*365/('草地施肥標準'!J71*10000))</f>
        <v>1.2930125</v>
      </c>
    </row>
    <row r="72" spans="1:16" ht="15">
      <c r="A72" s="40" t="str">
        <f t="shared" si="1"/>
        <v>01030302</v>
      </c>
      <c r="B72" s="41" t="str">
        <f t="shared" si="2"/>
        <v>01</v>
      </c>
      <c r="C72" s="43" t="s">
        <v>312</v>
      </c>
      <c r="D72" s="41" t="str">
        <f t="shared" si="3"/>
        <v>03</v>
      </c>
      <c r="E72" s="43" t="s">
        <v>13</v>
      </c>
      <c r="F72" s="62" t="str">
        <f t="shared" si="0"/>
        <v>03</v>
      </c>
      <c r="G72" s="43" t="s">
        <v>7</v>
      </c>
      <c r="H72" s="62" t="str">
        <f t="shared" si="4"/>
        <v>02</v>
      </c>
      <c r="I72" s="40">
        <v>2</v>
      </c>
      <c r="K72" s="55">
        <v>6</v>
      </c>
      <c r="L72" s="55">
        <v>10</v>
      </c>
      <c r="M72" s="55">
        <v>18</v>
      </c>
      <c r="N72" s="53">
        <f>+'ふん尿排泄原単位'!$I$8/('草地施肥標準'!K72*10)</f>
        <v>0.8620083333333333</v>
      </c>
      <c r="O72" s="53">
        <f>+'ふん尿排泄原単位'!$I$9/('草地施肥標準'!M72*10)</f>
        <v>0.6424533333333333</v>
      </c>
      <c r="P72" s="53">
        <f>+IF(J72=0,IF(K72=0,9999,MAX(N72:O72)),'ふん尿排泄原単位'!$K$7*365/('草地施肥標準'!J72*10000))</f>
        <v>0.8620083333333333</v>
      </c>
    </row>
    <row r="73" spans="1:16" ht="15">
      <c r="A73" s="40" t="str">
        <f t="shared" si="1"/>
        <v>01030303</v>
      </c>
      <c r="B73" s="41" t="str">
        <f t="shared" si="2"/>
        <v>01</v>
      </c>
      <c r="C73" s="43" t="s">
        <v>312</v>
      </c>
      <c r="D73" s="41" t="str">
        <f t="shared" si="3"/>
        <v>03</v>
      </c>
      <c r="E73" s="43" t="s">
        <v>13</v>
      </c>
      <c r="F73" s="62" t="str">
        <f t="shared" si="0"/>
        <v>03</v>
      </c>
      <c r="G73" s="43" t="s">
        <v>7</v>
      </c>
      <c r="H73" s="62" t="str">
        <f t="shared" si="4"/>
        <v>03</v>
      </c>
      <c r="I73" s="40">
        <v>3</v>
      </c>
      <c r="K73" s="55">
        <v>10</v>
      </c>
      <c r="L73" s="55">
        <v>8</v>
      </c>
      <c r="M73" s="55">
        <v>18</v>
      </c>
      <c r="N73" s="53">
        <f>+'ふん尿排泄原単位'!$I$8/('草地施肥標準'!K73*10)</f>
        <v>0.5172049999999999</v>
      </c>
      <c r="O73" s="53">
        <f>+'ふん尿排泄原単位'!$I$9/('草地施肥標準'!M73*10)</f>
        <v>0.6424533333333333</v>
      </c>
      <c r="P73" s="53">
        <f>+IF(J73=0,IF(K73=0,9999,MAX(N73:O73)),'ふん尿排泄原単位'!$K$7*365/('草地施肥標準'!J73*10000))</f>
        <v>0.6424533333333333</v>
      </c>
    </row>
    <row r="74" spans="1:16" ht="15">
      <c r="A74" s="40" t="str">
        <f t="shared" si="1"/>
        <v>01030304</v>
      </c>
      <c r="B74" s="41" t="str">
        <f t="shared" si="2"/>
        <v>01</v>
      </c>
      <c r="C74" s="43" t="s">
        <v>312</v>
      </c>
      <c r="D74" s="41" t="str">
        <f t="shared" si="3"/>
        <v>03</v>
      </c>
      <c r="E74" s="43" t="s">
        <v>13</v>
      </c>
      <c r="F74" s="62" t="str">
        <f t="shared" si="0"/>
        <v>03</v>
      </c>
      <c r="G74" s="43" t="s">
        <v>7</v>
      </c>
      <c r="H74" s="62" t="str">
        <f t="shared" si="4"/>
        <v>04</v>
      </c>
      <c r="I74" s="40">
        <v>4</v>
      </c>
      <c r="K74" s="57">
        <v>16</v>
      </c>
      <c r="L74" s="57">
        <v>8</v>
      </c>
      <c r="M74" s="57">
        <v>18</v>
      </c>
      <c r="N74" s="53">
        <f>+'ふん尿排泄原単位'!$I$8/('草地施肥標準'!K74*10)</f>
        <v>0.323253125</v>
      </c>
      <c r="O74" s="53">
        <f>+'ふん尿排泄原単位'!$I$9/('草地施肥標準'!M74*10)</f>
        <v>0.6424533333333333</v>
      </c>
      <c r="P74" s="53">
        <f>+IF(J74=0,IF(K74=0,9999,MAX(N74:O74)),'ふん尿排泄原単位'!$K$7*365/('草地施肥標準'!J74*10000))</f>
        <v>0.6424533333333333</v>
      </c>
    </row>
    <row r="75" spans="1:16" ht="15">
      <c r="A75" s="40" t="str">
        <f t="shared" si="1"/>
        <v>01030305</v>
      </c>
      <c r="B75" s="41" t="str">
        <f t="shared" si="2"/>
        <v>01</v>
      </c>
      <c r="C75" s="43" t="s">
        <v>312</v>
      </c>
      <c r="D75" s="41" t="str">
        <f t="shared" si="3"/>
        <v>03</v>
      </c>
      <c r="E75" s="43" t="s">
        <v>13</v>
      </c>
      <c r="F75" s="62" t="str">
        <f t="shared" si="0"/>
        <v>03</v>
      </c>
      <c r="G75" s="43" t="s">
        <v>7</v>
      </c>
      <c r="H75" s="62" t="str">
        <f t="shared" si="4"/>
        <v>05</v>
      </c>
      <c r="I75" s="43" t="s">
        <v>10</v>
      </c>
      <c r="J75" s="54">
        <v>5</v>
      </c>
      <c r="K75" s="58" t="s">
        <v>19</v>
      </c>
      <c r="L75" s="58" t="s">
        <v>19</v>
      </c>
      <c r="M75" s="58" t="s">
        <v>19</v>
      </c>
      <c r="N75" s="41" t="s">
        <v>19</v>
      </c>
      <c r="O75" s="41" t="s">
        <v>19</v>
      </c>
      <c r="P75" s="53">
        <f>+IF(J75=0,IF(K75=0,9999,MAX(N75:O75)),'ふん尿排泄原単位'!$K$7*365/('草地施肥標準'!J75*10000))</f>
        <v>0.4701200000000001</v>
      </c>
    </row>
    <row r="76" spans="1:16" ht="15">
      <c r="A76" s="40" t="str">
        <f>+B76&amp;D76&amp;F76&amp;H76</f>
        <v>01030306</v>
      </c>
      <c r="B76" s="41" t="str">
        <f>+VLOOKUP(C76,$C$2:$D$5,2)</f>
        <v>01</v>
      </c>
      <c r="C76" s="43" t="s">
        <v>312</v>
      </c>
      <c r="D76" s="41" t="str">
        <f>+VLOOKUP(E76,$E$2:$F$4,2)</f>
        <v>03</v>
      </c>
      <c r="E76" s="43" t="s">
        <v>13</v>
      </c>
      <c r="F76" s="62" t="str">
        <f>+VLOOKUP(G76,$G$2:$H$5,2)</f>
        <v>03</v>
      </c>
      <c r="G76" s="43" t="s">
        <v>7</v>
      </c>
      <c r="H76" s="62" t="str">
        <f t="shared" si="4"/>
        <v>06</v>
      </c>
      <c r="I76" s="43" t="s">
        <v>339</v>
      </c>
      <c r="J76" s="56" t="s">
        <v>20</v>
      </c>
      <c r="K76" s="56" t="s">
        <v>20</v>
      </c>
      <c r="L76" s="56" t="s">
        <v>20</v>
      </c>
      <c r="M76" s="56" t="s">
        <v>20</v>
      </c>
      <c r="N76" s="143" t="s">
        <v>20</v>
      </c>
      <c r="O76" s="143" t="s">
        <v>20</v>
      </c>
      <c r="P76" s="53">
        <v>0.5</v>
      </c>
    </row>
    <row r="77" spans="1:16" ht="15">
      <c r="A77" s="40" t="str">
        <f t="shared" si="1"/>
        <v>01030401</v>
      </c>
      <c r="B77" s="41" t="str">
        <f t="shared" si="2"/>
        <v>01</v>
      </c>
      <c r="C77" s="43" t="s">
        <v>312</v>
      </c>
      <c r="D77" s="41" t="str">
        <f t="shared" si="3"/>
        <v>03</v>
      </c>
      <c r="E77" s="43" t="s">
        <v>13</v>
      </c>
      <c r="F77" s="62" t="str">
        <f t="shared" si="0"/>
        <v>04</v>
      </c>
      <c r="G77" s="43" t="s">
        <v>6</v>
      </c>
      <c r="H77" s="62" t="str">
        <f t="shared" si="4"/>
        <v>01</v>
      </c>
      <c r="I77" s="40">
        <v>1</v>
      </c>
      <c r="K77" s="57">
        <v>4</v>
      </c>
      <c r="L77" s="57">
        <v>8</v>
      </c>
      <c r="M77" s="57">
        <v>18</v>
      </c>
      <c r="N77" s="53">
        <f>+'ふん尿排泄原単位'!$I$8/('草地施肥標準'!K77*10)</f>
        <v>1.2930125</v>
      </c>
      <c r="O77" s="53">
        <f>+'ふん尿排泄原単位'!$I$9/('草地施肥標準'!M77*10)</f>
        <v>0.6424533333333333</v>
      </c>
      <c r="P77" s="53">
        <f>+IF(J77=0,IF(K77=0,9999,MAX(N77:O77)),'ふん尿排泄原単位'!$K$7*365/('草地施肥標準'!J77*10000))</f>
        <v>1.2930125</v>
      </c>
    </row>
    <row r="78" spans="1:16" ht="15">
      <c r="A78" s="40" t="str">
        <f t="shared" si="1"/>
        <v>01030402</v>
      </c>
      <c r="B78" s="41" t="str">
        <f t="shared" si="2"/>
        <v>01</v>
      </c>
      <c r="C78" s="43" t="s">
        <v>312</v>
      </c>
      <c r="D78" s="41" t="str">
        <f t="shared" si="3"/>
        <v>03</v>
      </c>
      <c r="E78" s="43" t="s">
        <v>13</v>
      </c>
      <c r="F78" s="62" t="str">
        <f t="shared" si="0"/>
        <v>04</v>
      </c>
      <c r="G78" s="43" t="s">
        <v>6</v>
      </c>
      <c r="H78" s="62" t="str">
        <f t="shared" si="4"/>
        <v>02</v>
      </c>
      <c r="I78" s="40">
        <v>2</v>
      </c>
      <c r="K78" s="57">
        <v>6</v>
      </c>
      <c r="L78" s="57">
        <v>8</v>
      </c>
      <c r="M78" s="57">
        <v>18</v>
      </c>
      <c r="N78" s="53">
        <f>+'ふん尿排泄原単位'!$I$8/('草地施肥標準'!K78*10)</f>
        <v>0.8620083333333333</v>
      </c>
      <c r="O78" s="53">
        <f>+'ふん尿排泄原単位'!$I$9/('草地施肥標準'!M78*10)</f>
        <v>0.6424533333333333</v>
      </c>
      <c r="P78" s="53">
        <f>+IF(J78=0,IF(K78=0,9999,MAX(N78:O78)),'ふん尿排泄原単位'!$K$7*365/('草地施肥標準'!J78*10000))</f>
        <v>0.8620083333333333</v>
      </c>
    </row>
    <row r="79" spans="1:16" ht="15">
      <c r="A79" s="40" t="str">
        <f t="shared" si="1"/>
        <v>01030403</v>
      </c>
      <c r="B79" s="41" t="str">
        <f t="shared" si="2"/>
        <v>01</v>
      </c>
      <c r="C79" s="43" t="s">
        <v>312</v>
      </c>
      <c r="D79" s="41" t="str">
        <f t="shared" si="3"/>
        <v>03</v>
      </c>
      <c r="E79" s="43" t="s">
        <v>13</v>
      </c>
      <c r="F79" s="62" t="str">
        <f t="shared" si="0"/>
        <v>04</v>
      </c>
      <c r="G79" s="43" t="s">
        <v>6</v>
      </c>
      <c r="H79" s="62" t="str">
        <f t="shared" si="4"/>
        <v>03</v>
      </c>
      <c r="I79" s="40">
        <v>3</v>
      </c>
      <c r="K79" s="57">
        <v>10</v>
      </c>
      <c r="L79" s="57">
        <v>6</v>
      </c>
      <c r="M79" s="57">
        <v>18</v>
      </c>
      <c r="N79" s="53">
        <f>+'ふん尿排泄原単位'!$I$8/('草地施肥標準'!K79*10)</f>
        <v>0.5172049999999999</v>
      </c>
      <c r="O79" s="53">
        <f>+'ふん尿排泄原単位'!$I$9/('草地施肥標準'!M79*10)</f>
        <v>0.6424533333333333</v>
      </c>
      <c r="P79" s="53">
        <f>+IF(J79=0,IF(K79=0,9999,MAX(N79:O79)),'ふん尿排泄原単位'!$K$7*365/('草地施肥標準'!J79*10000))</f>
        <v>0.6424533333333333</v>
      </c>
    </row>
    <row r="80" spans="1:16" ht="16.5" customHeight="1">
      <c r="A80" s="40" t="str">
        <f t="shared" si="1"/>
        <v>01030404</v>
      </c>
      <c r="B80" s="41" t="str">
        <f t="shared" si="2"/>
        <v>01</v>
      </c>
      <c r="C80" s="43" t="s">
        <v>312</v>
      </c>
      <c r="D80" s="41" t="str">
        <f t="shared" si="3"/>
        <v>03</v>
      </c>
      <c r="E80" s="43" t="s">
        <v>13</v>
      </c>
      <c r="F80" s="62" t="str">
        <f t="shared" si="0"/>
        <v>04</v>
      </c>
      <c r="G80" s="43" t="s">
        <v>6</v>
      </c>
      <c r="H80" s="62" t="str">
        <f t="shared" si="4"/>
        <v>04</v>
      </c>
      <c r="I80" s="40">
        <v>4</v>
      </c>
      <c r="K80" s="57">
        <v>16</v>
      </c>
      <c r="L80" s="57">
        <v>6</v>
      </c>
      <c r="M80" s="57">
        <v>18</v>
      </c>
      <c r="N80" s="53">
        <f>+'ふん尿排泄原単位'!$I$8/('草地施肥標準'!K80*10)</f>
        <v>0.323253125</v>
      </c>
      <c r="O80" s="53">
        <f>+'ふん尿排泄原単位'!$I$9/('草地施肥標準'!M80*10)</f>
        <v>0.6424533333333333</v>
      </c>
      <c r="P80" s="53">
        <f>+IF(J80=0,IF(K80=0,9999,MAX(N80:O80)),'ふん尿排泄原単位'!$K$7*365/('草地施肥標準'!J80*10000))</f>
        <v>0.6424533333333333</v>
      </c>
    </row>
    <row r="81" spans="1:16" ht="15">
      <c r="A81" s="40" t="str">
        <f t="shared" si="1"/>
        <v>01030405</v>
      </c>
      <c r="B81" s="41" t="str">
        <f t="shared" si="2"/>
        <v>01</v>
      </c>
      <c r="C81" s="43" t="s">
        <v>312</v>
      </c>
      <c r="D81" s="41" t="str">
        <f t="shared" si="3"/>
        <v>03</v>
      </c>
      <c r="E81" s="43" t="s">
        <v>13</v>
      </c>
      <c r="F81" s="62" t="str">
        <f t="shared" si="0"/>
        <v>04</v>
      </c>
      <c r="G81" s="43" t="s">
        <v>6</v>
      </c>
      <c r="H81" s="62" t="str">
        <f t="shared" si="4"/>
        <v>05</v>
      </c>
      <c r="I81" s="43" t="s">
        <v>10</v>
      </c>
      <c r="J81" s="54">
        <v>6</v>
      </c>
      <c r="K81" s="56" t="s">
        <v>20</v>
      </c>
      <c r="L81" s="56" t="s">
        <v>20</v>
      </c>
      <c r="M81" s="56" t="s">
        <v>20</v>
      </c>
      <c r="N81" s="41" t="s">
        <v>20</v>
      </c>
      <c r="O81" s="41" t="s">
        <v>20</v>
      </c>
      <c r="P81" s="53">
        <f>+IF(J81=0,IF(K81=0,9999,MAX(N81:O81)),'ふん尿排泄原単位'!$K$7*365/('草地施肥標準'!J81*10000))</f>
        <v>0.3917666666666667</v>
      </c>
    </row>
    <row r="82" spans="1:16" ht="15">
      <c r="A82" s="40" t="str">
        <f>+B82&amp;D82&amp;F82&amp;H82</f>
        <v>01030406</v>
      </c>
      <c r="B82" s="41" t="str">
        <f>+VLOOKUP(C82,$C$2:$D$5,2)</f>
        <v>01</v>
      </c>
      <c r="C82" s="43" t="s">
        <v>312</v>
      </c>
      <c r="D82" s="41" t="str">
        <f>+VLOOKUP(E82,$E$2:$F$4,2)</f>
        <v>03</v>
      </c>
      <c r="E82" s="43" t="s">
        <v>13</v>
      </c>
      <c r="F82" s="62" t="str">
        <f>+VLOOKUP(G82,$G$2:$H$5,2)</f>
        <v>04</v>
      </c>
      <c r="G82" s="43" t="s">
        <v>6</v>
      </c>
      <c r="H82" s="62" t="str">
        <f t="shared" si="4"/>
        <v>06</v>
      </c>
      <c r="I82" s="43" t="s">
        <v>339</v>
      </c>
      <c r="J82" s="56" t="s">
        <v>20</v>
      </c>
      <c r="K82" s="56" t="s">
        <v>20</v>
      </c>
      <c r="L82" s="56" t="s">
        <v>20</v>
      </c>
      <c r="M82" s="56" t="s">
        <v>20</v>
      </c>
      <c r="N82" s="143" t="s">
        <v>20</v>
      </c>
      <c r="O82" s="143" t="s">
        <v>20</v>
      </c>
      <c r="P82" s="53">
        <v>0.5</v>
      </c>
    </row>
    <row r="83" spans="1:16" ht="15">
      <c r="A83" s="40" t="str">
        <f t="shared" si="1"/>
        <v>02010101</v>
      </c>
      <c r="B83" s="41" t="str">
        <f t="shared" si="2"/>
        <v>02</v>
      </c>
      <c r="C83" s="43" t="s">
        <v>313</v>
      </c>
      <c r="D83" s="41" t="str">
        <f t="shared" si="3"/>
        <v>01</v>
      </c>
      <c r="E83" s="43" t="s">
        <v>321</v>
      </c>
      <c r="F83" s="62" t="str">
        <f t="shared" si="0"/>
        <v>01</v>
      </c>
      <c r="G83" s="43" t="s">
        <v>4</v>
      </c>
      <c r="H83" s="62" t="str">
        <f t="shared" si="4"/>
        <v>01</v>
      </c>
      <c r="I83" s="40">
        <v>1</v>
      </c>
      <c r="K83" s="55">
        <v>6</v>
      </c>
      <c r="L83" s="55">
        <v>8</v>
      </c>
      <c r="M83" s="55">
        <v>18</v>
      </c>
      <c r="N83" s="53">
        <f>+'ふん尿排泄原単位'!$I$8/('草地施肥標準'!K83*10)</f>
        <v>0.8620083333333333</v>
      </c>
      <c r="O83" s="53">
        <f>+'ふん尿排泄原単位'!$I$9/('草地施肥標準'!M83*10)</f>
        <v>0.6424533333333333</v>
      </c>
      <c r="P83" s="53">
        <f>+IF(J83=0,IF(K83=0,9999,MAX(N83:O83)),'ふん尿排泄原単位'!$K$7*365/('草地施肥標準'!J83*10000))</f>
        <v>0.8620083333333333</v>
      </c>
    </row>
    <row r="84" spans="1:16" ht="15">
      <c r="A84" s="40" t="str">
        <f t="shared" si="1"/>
        <v>02010102</v>
      </c>
      <c r="B84" s="41" t="str">
        <f t="shared" si="2"/>
        <v>02</v>
      </c>
      <c r="C84" s="43" t="s">
        <v>313</v>
      </c>
      <c r="D84" s="41" t="str">
        <f t="shared" si="3"/>
        <v>01</v>
      </c>
      <c r="E84" s="43" t="s">
        <v>321</v>
      </c>
      <c r="F84" s="62" t="str">
        <f t="shared" si="0"/>
        <v>01</v>
      </c>
      <c r="G84" s="43" t="s">
        <v>4</v>
      </c>
      <c r="H84" s="62" t="str">
        <f t="shared" si="4"/>
        <v>02</v>
      </c>
      <c r="I84" s="40">
        <v>2</v>
      </c>
      <c r="K84" s="55">
        <v>10</v>
      </c>
      <c r="L84" s="55">
        <v>6</v>
      </c>
      <c r="M84" s="55">
        <v>18</v>
      </c>
      <c r="N84" s="53">
        <f>+'ふん尿排泄原単位'!$I$8/('草地施肥標準'!K84*10)</f>
        <v>0.5172049999999999</v>
      </c>
      <c r="O84" s="53">
        <f>+'ふん尿排泄原単位'!$I$9/('草地施肥標準'!M84*10)</f>
        <v>0.6424533333333333</v>
      </c>
      <c r="P84" s="53">
        <f>+IF(J84=0,IF(K84=0,9999,MAX(N84:O84)),'ふん尿排泄原単位'!$K$7*365/('草地施肥標準'!J84*10000))</f>
        <v>0.6424533333333333</v>
      </c>
    </row>
    <row r="85" spans="1:16" ht="15">
      <c r="A85" s="40" t="str">
        <f t="shared" si="1"/>
        <v>02010103</v>
      </c>
      <c r="B85" s="41" t="str">
        <f t="shared" si="2"/>
        <v>02</v>
      </c>
      <c r="C85" s="43" t="s">
        <v>313</v>
      </c>
      <c r="D85" s="41" t="str">
        <f t="shared" si="3"/>
        <v>01</v>
      </c>
      <c r="E85" s="43" t="s">
        <v>321</v>
      </c>
      <c r="F85" s="62" t="str">
        <f t="shared" si="0"/>
        <v>01</v>
      </c>
      <c r="G85" s="43" t="s">
        <v>4</v>
      </c>
      <c r="H85" s="62" t="str">
        <f t="shared" si="4"/>
        <v>03</v>
      </c>
      <c r="I85" s="40">
        <v>3</v>
      </c>
      <c r="K85" s="55">
        <v>18</v>
      </c>
      <c r="L85" s="55">
        <v>6</v>
      </c>
      <c r="M85" s="55">
        <v>18</v>
      </c>
      <c r="N85" s="53">
        <f>+'ふん尿排泄原単位'!$I$8/('草地施肥標準'!K85*10)</f>
        <v>0.28733611111111107</v>
      </c>
      <c r="O85" s="53">
        <f>+'ふん尿排泄原単位'!$I$9/('草地施肥標準'!M85*10)</f>
        <v>0.6424533333333333</v>
      </c>
      <c r="P85" s="53">
        <f>+IF(J85=0,IF(K85=0,9999,MAX(N85:O85)),'ふん尿排泄原単位'!$K$7*365/('草地施肥標準'!J85*10000))</f>
        <v>0.6424533333333333</v>
      </c>
    </row>
    <row r="86" spans="1:16" ht="15">
      <c r="A86" s="40" t="str">
        <f t="shared" si="1"/>
        <v>02010105</v>
      </c>
      <c r="B86" s="41" t="str">
        <f t="shared" si="2"/>
        <v>02</v>
      </c>
      <c r="C86" s="43" t="s">
        <v>313</v>
      </c>
      <c r="D86" s="41" t="str">
        <f t="shared" si="3"/>
        <v>01</v>
      </c>
      <c r="E86" s="43" t="s">
        <v>321</v>
      </c>
      <c r="F86" s="62" t="str">
        <f t="shared" si="0"/>
        <v>01</v>
      </c>
      <c r="G86" s="43" t="s">
        <v>4</v>
      </c>
      <c r="H86" s="62" t="str">
        <f t="shared" si="4"/>
        <v>05</v>
      </c>
      <c r="I86" s="43" t="s">
        <v>10</v>
      </c>
      <c r="J86" s="54">
        <v>6</v>
      </c>
      <c r="K86" s="56" t="s">
        <v>20</v>
      </c>
      <c r="L86" s="56" t="s">
        <v>20</v>
      </c>
      <c r="M86" s="56" t="s">
        <v>20</v>
      </c>
      <c r="N86" s="41" t="s">
        <v>20</v>
      </c>
      <c r="O86" s="41" t="s">
        <v>20</v>
      </c>
      <c r="P86" s="53">
        <f>+IF(J86=0,IF(K86=0,9999,MAX(N86:O86)),'ふん尿排泄原単位'!$K$7*365/('草地施肥標準'!J86*10000))</f>
        <v>0.3917666666666667</v>
      </c>
    </row>
    <row r="87" spans="1:16" ht="15">
      <c r="A87" s="40" t="str">
        <f>+B87&amp;D87&amp;F87&amp;H87</f>
        <v>02010106</v>
      </c>
      <c r="B87" s="41" t="str">
        <f>+VLOOKUP(C87,$C$2:$D$5,2)</f>
        <v>02</v>
      </c>
      <c r="C87" s="43" t="s">
        <v>313</v>
      </c>
      <c r="D87" s="41" t="str">
        <f>+VLOOKUP(E87,$E$2:$F$4,2)</f>
        <v>01</v>
      </c>
      <c r="E87" s="43" t="s">
        <v>321</v>
      </c>
      <c r="F87" s="62" t="str">
        <f>+VLOOKUP(G87,$G$2:$H$5,2)</f>
        <v>01</v>
      </c>
      <c r="G87" s="43" t="s">
        <v>4</v>
      </c>
      <c r="H87" s="62" t="str">
        <f t="shared" si="4"/>
        <v>06</v>
      </c>
      <c r="I87" s="43" t="s">
        <v>339</v>
      </c>
      <c r="J87" s="56" t="s">
        <v>20</v>
      </c>
      <c r="K87" s="56" t="s">
        <v>20</v>
      </c>
      <c r="L87" s="56" t="s">
        <v>20</v>
      </c>
      <c r="M87" s="56" t="s">
        <v>20</v>
      </c>
      <c r="N87" s="143" t="s">
        <v>20</v>
      </c>
      <c r="O87" s="143" t="s">
        <v>20</v>
      </c>
      <c r="P87" s="53">
        <v>0.5</v>
      </c>
    </row>
    <row r="88" spans="1:16" ht="15">
      <c r="A88" s="40" t="str">
        <f t="shared" si="1"/>
        <v>02010201</v>
      </c>
      <c r="B88" s="41" t="str">
        <f t="shared" si="2"/>
        <v>02</v>
      </c>
      <c r="C88" s="43" t="s">
        <v>313</v>
      </c>
      <c r="D88" s="41" t="str">
        <f t="shared" si="3"/>
        <v>01</v>
      </c>
      <c r="E88" s="43" t="s">
        <v>321</v>
      </c>
      <c r="F88" s="62" t="str">
        <f aca="true" t="shared" si="5" ref="F88:F166">+VLOOKUP(G88,$G$2:$H$5,2)</f>
        <v>02</v>
      </c>
      <c r="G88" s="43" t="s">
        <v>11</v>
      </c>
      <c r="H88" s="62" t="str">
        <f aca="true" t="shared" si="6" ref="H88:H167">+VLOOKUP(I88,$I$2:$J$7,2)</f>
        <v>01</v>
      </c>
      <c r="I88" s="40">
        <v>1</v>
      </c>
      <c r="K88" s="55">
        <v>4</v>
      </c>
      <c r="L88" s="55">
        <v>10</v>
      </c>
      <c r="M88" s="55">
        <v>22</v>
      </c>
      <c r="N88" s="53">
        <f>+'ふん尿排泄原単位'!$I$8/('草地施肥標準'!K88*10)</f>
        <v>1.2930125</v>
      </c>
      <c r="O88" s="53">
        <f>+'ふん尿排泄原単位'!$I$9/('草地施肥標準'!M88*10)</f>
        <v>0.5256436363636363</v>
      </c>
      <c r="P88" s="53">
        <f>+IF(J88=0,IF(K88=0,9999,MAX(N88:O88)),'ふん尿排泄原単位'!$K$7*365/('草地施肥標準'!J88*10000))</f>
        <v>1.2930125</v>
      </c>
    </row>
    <row r="89" spans="1:16" ht="15">
      <c r="A89" s="40" t="str">
        <f aca="true" t="shared" si="7" ref="A89:A168">+B89&amp;D89&amp;F89&amp;H89</f>
        <v>02010202</v>
      </c>
      <c r="B89" s="41" t="str">
        <f aca="true" t="shared" si="8" ref="B89:B168">+VLOOKUP(C89,$C$2:$D$5,2)</f>
        <v>02</v>
      </c>
      <c r="C89" s="43" t="s">
        <v>313</v>
      </c>
      <c r="D89" s="41" t="str">
        <f aca="true" t="shared" si="9" ref="D89:D168">+VLOOKUP(E89,$E$2:$F$4,2)</f>
        <v>01</v>
      </c>
      <c r="E89" s="43" t="s">
        <v>321</v>
      </c>
      <c r="F89" s="62" t="str">
        <f t="shared" si="5"/>
        <v>02</v>
      </c>
      <c r="G89" s="43" t="s">
        <v>11</v>
      </c>
      <c r="H89" s="62" t="str">
        <f t="shared" si="6"/>
        <v>02</v>
      </c>
      <c r="I89" s="40">
        <v>2</v>
      </c>
      <c r="K89" s="55">
        <v>8</v>
      </c>
      <c r="L89" s="55">
        <v>8</v>
      </c>
      <c r="M89" s="55">
        <v>22</v>
      </c>
      <c r="N89" s="53">
        <f>+'ふん尿排泄原単位'!$I$8/('草地施肥標準'!K89*10)</f>
        <v>0.64650625</v>
      </c>
      <c r="O89" s="53">
        <f>+'ふん尿排泄原単位'!$I$9/('草地施肥標準'!M89*10)</f>
        <v>0.5256436363636363</v>
      </c>
      <c r="P89" s="53">
        <f>+IF(J89=0,IF(K89=0,9999,MAX(N89:O89)),'ふん尿排泄原単位'!$K$7*365/('草地施肥標準'!J89*10000))</f>
        <v>0.64650625</v>
      </c>
    </row>
    <row r="90" spans="1:16" ht="16.5" customHeight="1">
      <c r="A90" s="40" t="str">
        <f t="shared" si="7"/>
        <v>02010203</v>
      </c>
      <c r="B90" s="41" t="str">
        <f t="shared" si="8"/>
        <v>02</v>
      </c>
      <c r="C90" s="43" t="s">
        <v>313</v>
      </c>
      <c r="D90" s="41" t="str">
        <f t="shared" si="9"/>
        <v>01</v>
      </c>
      <c r="E90" s="43" t="s">
        <v>321</v>
      </c>
      <c r="F90" s="62" t="str">
        <f t="shared" si="5"/>
        <v>02</v>
      </c>
      <c r="G90" s="43" t="s">
        <v>11</v>
      </c>
      <c r="H90" s="62" t="str">
        <f t="shared" si="6"/>
        <v>03</v>
      </c>
      <c r="I90" s="40">
        <v>3</v>
      </c>
      <c r="K90" s="55">
        <v>16</v>
      </c>
      <c r="L90" s="55">
        <v>8</v>
      </c>
      <c r="M90" s="55">
        <v>22</v>
      </c>
      <c r="N90" s="53">
        <f>+'ふん尿排泄原単位'!$I$8/('草地施肥標準'!K90*10)</f>
        <v>0.323253125</v>
      </c>
      <c r="O90" s="53">
        <f>+'ふん尿排泄原単位'!$I$9/('草地施肥標準'!M90*10)</f>
        <v>0.5256436363636363</v>
      </c>
      <c r="P90" s="53">
        <f>+IF(J90=0,IF(K90=0,9999,MAX(N90:O90)),'ふん尿排泄原単位'!$K$7*365/('草地施肥標準'!J90*10000))</f>
        <v>0.5256436363636363</v>
      </c>
    </row>
    <row r="91" spans="1:16" ht="15">
      <c r="A91" s="40" t="str">
        <f t="shared" si="7"/>
        <v>02010205</v>
      </c>
      <c r="B91" s="41" t="str">
        <f t="shared" si="8"/>
        <v>02</v>
      </c>
      <c r="C91" s="43" t="s">
        <v>313</v>
      </c>
      <c r="D91" s="41" t="str">
        <f t="shared" si="9"/>
        <v>01</v>
      </c>
      <c r="E91" s="43" t="s">
        <v>321</v>
      </c>
      <c r="F91" s="62" t="str">
        <f t="shared" si="5"/>
        <v>02</v>
      </c>
      <c r="G91" s="43" t="s">
        <v>11</v>
      </c>
      <c r="H91" s="62" t="str">
        <f t="shared" si="6"/>
        <v>05</v>
      </c>
      <c r="I91" s="43" t="s">
        <v>10</v>
      </c>
      <c r="J91" s="54">
        <v>5</v>
      </c>
      <c r="K91" s="56" t="s">
        <v>20</v>
      </c>
      <c r="L91" s="56" t="s">
        <v>20</v>
      </c>
      <c r="M91" s="56" t="s">
        <v>20</v>
      </c>
      <c r="N91" s="41" t="s">
        <v>20</v>
      </c>
      <c r="O91" s="41" t="s">
        <v>20</v>
      </c>
      <c r="P91" s="53">
        <f>+IF(J91=0,IF(K91=0,9999,MAX(N91:O91)),'ふん尿排泄原単位'!$K$7*365/('草地施肥標準'!J91*10000))</f>
        <v>0.4701200000000001</v>
      </c>
    </row>
    <row r="92" spans="1:16" ht="15">
      <c r="A92" s="40" t="str">
        <f>+B92&amp;D92&amp;F92&amp;H92</f>
        <v>02010206</v>
      </c>
      <c r="B92" s="41" t="str">
        <f>+VLOOKUP(C92,$C$2:$D$5,2)</f>
        <v>02</v>
      </c>
      <c r="C92" s="43" t="s">
        <v>313</v>
      </c>
      <c r="D92" s="41" t="str">
        <f>+VLOOKUP(E92,$E$2:$F$4,2)</f>
        <v>01</v>
      </c>
      <c r="E92" s="43" t="s">
        <v>321</v>
      </c>
      <c r="F92" s="62" t="str">
        <f>+VLOOKUP(G92,$G$2:$H$5,2)</f>
        <v>02</v>
      </c>
      <c r="G92" s="43" t="s">
        <v>11</v>
      </c>
      <c r="H92" s="62" t="str">
        <f t="shared" si="6"/>
        <v>06</v>
      </c>
      <c r="I92" s="43" t="s">
        <v>339</v>
      </c>
      <c r="J92" s="56" t="s">
        <v>20</v>
      </c>
      <c r="K92" s="56" t="s">
        <v>20</v>
      </c>
      <c r="L92" s="56" t="s">
        <v>20</v>
      </c>
      <c r="M92" s="56" t="s">
        <v>20</v>
      </c>
      <c r="N92" s="143" t="s">
        <v>20</v>
      </c>
      <c r="O92" s="143" t="s">
        <v>20</v>
      </c>
      <c r="P92" s="53">
        <v>0.5</v>
      </c>
    </row>
    <row r="93" spans="1:16" ht="15">
      <c r="A93" s="40" t="str">
        <f t="shared" si="7"/>
        <v>02010301</v>
      </c>
      <c r="B93" s="41" t="str">
        <f t="shared" si="8"/>
        <v>02</v>
      </c>
      <c r="C93" s="43" t="s">
        <v>313</v>
      </c>
      <c r="D93" s="41" t="str">
        <f t="shared" si="9"/>
        <v>01</v>
      </c>
      <c r="E93" s="43" t="s">
        <v>321</v>
      </c>
      <c r="F93" s="62" t="str">
        <f t="shared" si="5"/>
        <v>03</v>
      </c>
      <c r="G93" s="43" t="s">
        <v>7</v>
      </c>
      <c r="H93" s="62" t="str">
        <f t="shared" si="6"/>
        <v>01</v>
      </c>
      <c r="I93" s="40">
        <v>1</v>
      </c>
      <c r="K93" s="55">
        <v>6</v>
      </c>
      <c r="L93" s="55">
        <v>10</v>
      </c>
      <c r="M93" s="55">
        <v>18</v>
      </c>
      <c r="N93" s="53">
        <f>+'ふん尿排泄原単位'!$I$8/('草地施肥標準'!K93*10)</f>
        <v>0.8620083333333333</v>
      </c>
      <c r="O93" s="53">
        <f>+'ふん尿排泄原単位'!$I$9/('草地施肥標準'!M93*10)</f>
        <v>0.6424533333333333</v>
      </c>
      <c r="P93" s="53">
        <f>+IF(J93=0,IF(K93=0,9999,MAX(N93:O93)),'ふん尿排泄原単位'!$K$7*365/('草地施肥標準'!J93*10000))</f>
        <v>0.8620083333333333</v>
      </c>
    </row>
    <row r="94" spans="1:16" ht="15">
      <c r="A94" s="40" t="str">
        <f t="shared" si="7"/>
        <v>02010302</v>
      </c>
      <c r="B94" s="41" t="str">
        <f t="shared" si="8"/>
        <v>02</v>
      </c>
      <c r="C94" s="43" t="s">
        <v>313</v>
      </c>
      <c r="D94" s="41" t="str">
        <f t="shared" si="9"/>
        <v>01</v>
      </c>
      <c r="E94" s="43" t="s">
        <v>321</v>
      </c>
      <c r="F94" s="62" t="str">
        <f t="shared" si="5"/>
        <v>03</v>
      </c>
      <c r="G94" s="43" t="s">
        <v>7</v>
      </c>
      <c r="H94" s="62" t="str">
        <f t="shared" si="6"/>
        <v>02</v>
      </c>
      <c r="I94" s="40">
        <v>2</v>
      </c>
      <c r="K94" s="55">
        <v>10</v>
      </c>
      <c r="L94" s="55">
        <v>8</v>
      </c>
      <c r="M94" s="55">
        <v>18</v>
      </c>
      <c r="N94" s="53">
        <f>+'ふん尿排泄原単位'!$I$8/('草地施肥標準'!K94*10)</f>
        <v>0.5172049999999999</v>
      </c>
      <c r="O94" s="53">
        <f>+'ふん尿排泄原単位'!$I$9/('草地施肥標準'!M94*10)</f>
        <v>0.6424533333333333</v>
      </c>
      <c r="P94" s="53">
        <f>+IF(J94=0,IF(K94=0,9999,MAX(N94:O94)),'ふん尿排泄原単位'!$K$7*365/('草地施肥標準'!J94*10000))</f>
        <v>0.6424533333333333</v>
      </c>
    </row>
    <row r="95" spans="1:16" ht="15">
      <c r="A95" s="40" t="str">
        <f t="shared" si="7"/>
        <v>02010303</v>
      </c>
      <c r="B95" s="41" t="str">
        <f t="shared" si="8"/>
        <v>02</v>
      </c>
      <c r="C95" s="43" t="s">
        <v>313</v>
      </c>
      <c r="D95" s="41" t="str">
        <f t="shared" si="9"/>
        <v>01</v>
      </c>
      <c r="E95" s="43" t="s">
        <v>321</v>
      </c>
      <c r="F95" s="62" t="str">
        <f t="shared" si="5"/>
        <v>03</v>
      </c>
      <c r="G95" s="43" t="s">
        <v>7</v>
      </c>
      <c r="H95" s="62" t="str">
        <f t="shared" si="6"/>
        <v>03</v>
      </c>
      <c r="I95" s="40">
        <v>3</v>
      </c>
      <c r="K95" s="55">
        <v>18</v>
      </c>
      <c r="L95" s="55">
        <v>8</v>
      </c>
      <c r="M95" s="55">
        <v>18</v>
      </c>
      <c r="N95" s="53">
        <f>+'ふん尿排泄原単位'!$I$8/('草地施肥標準'!K95*10)</f>
        <v>0.28733611111111107</v>
      </c>
      <c r="O95" s="53">
        <f>+'ふん尿排泄原単位'!$I$9/('草地施肥標準'!M95*10)</f>
        <v>0.6424533333333333</v>
      </c>
      <c r="P95" s="53">
        <f>+IF(J95=0,IF(K95=0,9999,MAX(N95:O95)),'ふん尿排泄原単位'!$K$7*365/('草地施肥標準'!J95*10000))</f>
        <v>0.6424533333333333</v>
      </c>
    </row>
    <row r="96" spans="1:16" ht="15">
      <c r="A96" s="40" t="str">
        <f t="shared" si="7"/>
        <v>02010305</v>
      </c>
      <c r="B96" s="41" t="str">
        <f t="shared" si="8"/>
        <v>02</v>
      </c>
      <c r="C96" s="43" t="s">
        <v>313</v>
      </c>
      <c r="D96" s="41" t="str">
        <f t="shared" si="9"/>
        <v>01</v>
      </c>
      <c r="E96" s="43" t="s">
        <v>321</v>
      </c>
      <c r="F96" s="62" t="str">
        <f t="shared" si="5"/>
        <v>03</v>
      </c>
      <c r="G96" s="43" t="s">
        <v>7</v>
      </c>
      <c r="H96" s="62" t="str">
        <f t="shared" si="6"/>
        <v>05</v>
      </c>
      <c r="I96" s="43" t="s">
        <v>10</v>
      </c>
      <c r="J96" s="54">
        <v>5</v>
      </c>
      <c r="K96" s="56" t="s">
        <v>20</v>
      </c>
      <c r="L96" s="56" t="s">
        <v>20</v>
      </c>
      <c r="M96" s="56" t="s">
        <v>20</v>
      </c>
      <c r="N96" s="41" t="s">
        <v>20</v>
      </c>
      <c r="O96" s="41" t="s">
        <v>20</v>
      </c>
      <c r="P96" s="53">
        <f>+IF(J96=0,IF(K96=0,9999,MAX(N96:O96)),'ふん尿排泄原単位'!$K$7*365/('草地施肥標準'!J96*10000))</f>
        <v>0.4701200000000001</v>
      </c>
    </row>
    <row r="97" spans="1:16" ht="15">
      <c r="A97" s="40" t="str">
        <f>+B97&amp;D97&amp;F97&amp;H97</f>
        <v>02010306</v>
      </c>
      <c r="B97" s="41" t="str">
        <f>+VLOOKUP(C97,$C$2:$D$5,2)</f>
        <v>02</v>
      </c>
      <c r="C97" s="43" t="s">
        <v>313</v>
      </c>
      <c r="D97" s="41" t="str">
        <f>+VLOOKUP(E97,$E$2:$F$4,2)</f>
        <v>01</v>
      </c>
      <c r="E97" s="43" t="s">
        <v>321</v>
      </c>
      <c r="F97" s="62" t="str">
        <f>+VLOOKUP(G97,$G$2:$H$5,2)</f>
        <v>03</v>
      </c>
      <c r="G97" s="43" t="s">
        <v>7</v>
      </c>
      <c r="H97" s="62" t="str">
        <f t="shared" si="6"/>
        <v>06</v>
      </c>
      <c r="I97" s="43" t="s">
        <v>339</v>
      </c>
      <c r="J97" s="56" t="s">
        <v>20</v>
      </c>
      <c r="K97" s="56" t="s">
        <v>20</v>
      </c>
      <c r="L97" s="56" t="s">
        <v>20</v>
      </c>
      <c r="M97" s="56" t="s">
        <v>20</v>
      </c>
      <c r="N97" s="143" t="s">
        <v>20</v>
      </c>
      <c r="O97" s="143" t="s">
        <v>20</v>
      </c>
      <c r="P97" s="53">
        <v>0.5</v>
      </c>
    </row>
    <row r="98" spans="1:16" ht="15">
      <c r="A98" s="40" t="str">
        <f t="shared" si="7"/>
        <v>02010401</v>
      </c>
      <c r="B98" s="41" t="str">
        <f t="shared" si="8"/>
        <v>02</v>
      </c>
      <c r="C98" s="43" t="s">
        <v>313</v>
      </c>
      <c r="D98" s="41" t="str">
        <f t="shared" si="9"/>
        <v>01</v>
      </c>
      <c r="E98" s="43" t="s">
        <v>321</v>
      </c>
      <c r="F98" s="62" t="str">
        <f t="shared" si="5"/>
        <v>04</v>
      </c>
      <c r="G98" s="43" t="s">
        <v>6</v>
      </c>
      <c r="H98" s="62" t="str">
        <f t="shared" si="6"/>
        <v>01</v>
      </c>
      <c r="I98" s="40">
        <v>1</v>
      </c>
      <c r="K98" s="55">
        <v>6</v>
      </c>
      <c r="L98" s="55">
        <v>8</v>
      </c>
      <c r="M98" s="55">
        <v>18</v>
      </c>
      <c r="N98" s="53">
        <f>+'ふん尿排泄原単位'!$I$8/('草地施肥標準'!K98*10)</f>
        <v>0.8620083333333333</v>
      </c>
      <c r="O98" s="53">
        <f>+'ふん尿排泄原単位'!$I$9/('草地施肥標準'!M98*10)</f>
        <v>0.6424533333333333</v>
      </c>
      <c r="P98" s="53">
        <f>+IF(J98=0,IF(K98=0,9999,MAX(N98:O98)),'ふん尿排泄原単位'!$K$7*365/('草地施肥標準'!J98*10000))</f>
        <v>0.8620083333333333</v>
      </c>
    </row>
    <row r="99" spans="1:16" ht="15">
      <c r="A99" s="40" t="str">
        <f t="shared" si="7"/>
        <v>02010402</v>
      </c>
      <c r="B99" s="41" t="str">
        <f t="shared" si="8"/>
        <v>02</v>
      </c>
      <c r="C99" s="43" t="s">
        <v>313</v>
      </c>
      <c r="D99" s="41" t="str">
        <f t="shared" si="9"/>
        <v>01</v>
      </c>
      <c r="E99" s="43" t="s">
        <v>321</v>
      </c>
      <c r="F99" s="62" t="str">
        <f t="shared" si="5"/>
        <v>04</v>
      </c>
      <c r="G99" s="43" t="s">
        <v>6</v>
      </c>
      <c r="H99" s="62" t="str">
        <f t="shared" si="6"/>
        <v>02</v>
      </c>
      <c r="I99" s="40">
        <v>2</v>
      </c>
      <c r="K99" s="55">
        <v>10</v>
      </c>
      <c r="L99" s="55">
        <v>6</v>
      </c>
      <c r="M99" s="55">
        <v>18</v>
      </c>
      <c r="N99" s="53">
        <f>+'ふん尿排泄原単位'!$I$8/('草地施肥標準'!K99*10)</f>
        <v>0.5172049999999999</v>
      </c>
      <c r="O99" s="53">
        <f>+'ふん尿排泄原単位'!$I$9/('草地施肥標準'!M99*10)</f>
        <v>0.6424533333333333</v>
      </c>
      <c r="P99" s="53">
        <f>+IF(J99=0,IF(K99=0,9999,MAX(N99:O99)),'ふん尿排泄原単位'!$K$7*365/('草地施肥標準'!J99*10000))</f>
        <v>0.6424533333333333</v>
      </c>
    </row>
    <row r="100" spans="1:16" ht="15">
      <c r="A100" s="40" t="str">
        <f t="shared" si="7"/>
        <v>02010403</v>
      </c>
      <c r="B100" s="41" t="str">
        <f t="shared" si="8"/>
        <v>02</v>
      </c>
      <c r="C100" s="43" t="s">
        <v>313</v>
      </c>
      <c r="D100" s="41" t="str">
        <f t="shared" si="9"/>
        <v>01</v>
      </c>
      <c r="E100" s="43" t="s">
        <v>321</v>
      </c>
      <c r="F100" s="62" t="str">
        <f t="shared" si="5"/>
        <v>04</v>
      </c>
      <c r="G100" s="43" t="s">
        <v>6</v>
      </c>
      <c r="H100" s="62" t="str">
        <f t="shared" si="6"/>
        <v>03</v>
      </c>
      <c r="I100" s="40">
        <v>3</v>
      </c>
      <c r="K100" s="55">
        <v>18</v>
      </c>
      <c r="L100" s="55">
        <v>6</v>
      </c>
      <c r="M100" s="55">
        <v>18</v>
      </c>
      <c r="N100" s="53">
        <f>+'ふん尿排泄原単位'!$I$8/('草地施肥標準'!K100*10)</f>
        <v>0.28733611111111107</v>
      </c>
      <c r="O100" s="53">
        <f>+'ふん尿排泄原単位'!$I$9/('草地施肥標準'!M100*10)</f>
        <v>0.6424533333333333</v>
      </c>
      <c r="P100" s="53">
        <f>+IF(J100=0,IF(K100=0,9999,MAX(N100:O100)),'ふん尿排泄原単位'!$K$7*365/('草地施肥標準'!J100*10000))</f>
        <v>0.6424533333333333</v>
      </c>
    </row>
    <row r="101" spans="1:16" ht="15">
      <c r="A101" s="40" t="str">
        <f t="shared" si="7"/>
        <v>02010405</v>
      </c>
      <c r="B101" s="41" t="str">
        <f t="shared" si="8"/>
        <v>02</v>
      </c>
      <c r="C101" s="43" t="s">
        <v>313</v>
      </c>
      <c r="D101" s="41" t="str">
        <f t="shared" si="9"/>
        <v>01</v>
      </c>
      <c r="E101" s="43" t="s">
        <v>321</v>
      </c>
      <c r="F101" s="62" t="str">
        <f t="shared" si="5"/>
        <v>04</v>
      </c>
      <c r="G101" s="43" t="s">
        <v>6</v>
      </c>
      <c r="H101" s="62" t="str">
        <f t="shared" si="6"/>
        <v>05</v>
      </c>
      <c r="I101" s="43" t="s">
        <v>10</v>
      </c>
      <c r="J101" s="54">
        <v>6</v>
      </c>
      <c r="K101" s="56" t="s">
        <v>20</v>
      </c>
      <c r="L101" s="56" t="s">
        <v>20</v>
      </c>
      <c r="M101" s="56" t="s">
        <v>20</v>
      </c>
      <c r="N101" s="41" t="s">
        <v>20</v>
      </c>
      <c r="O101" s="41" t="s">
        <v>20</v>
      </c>
      <c r="P101" s="53">
        <f>+IF(J101=0,IF(K101=0,9999,MAX(N101:O101)),'ふん尿排泄原単位'!$K$7*365/('草地施肥標準'!J101*10000))</f>
        <v>0.3917666666666667</v>
      </c>
    </row>
    <row r="102" spans="1:16" ht="15">
      <c r="A102" s="40" t="str">
        <f>+B102&amp;D102&amp;F102&amp;H102</f>
        <v>02010406</v>
      </c>
      <c r="B102" s="41" t="str">
        <f>+VLOOKUP(C102,$C$2:$D$5,2)</f>
        <v>02</v>
      </c>
      <c r="C102" s="43" t="s">
        <v>313</v>
      </c>
      <c r="D102" s="41" t="str">
        <f>+VLOOKUP(E102,$E$2:$F$4,2)</f>
        <v>01</v>
      </c>
      <c r="E102" s="43" t="s">
        <v>321</v>
      </c>
      <c r="F102" s="62" t="str">
        <f>+VLOOKUP(G102,$G$2:$H$5,2)</f>
        <v>04</v>
      </c>
      <c r="G102" s="43" t="s">
        <v>6</v>
      </c>
      <c r="H102" s="62" t="str">
        <f t="shared" si="6"/>
        <v>06</v>
      </c>
      <c r="I102" s="43" t="s">
        <v>339</v>
      </c>
      <c r="J102" s="56" t="s">
        <v>20</v>
      </c>
      <c r="K102" s="56" t="s">
        <v>20</v>
      </c>
      <c r="L102" s="56" t="s">
        <v>20</v>
      </c>
      <c r="M102" s="56" t="s">
        <v>20</v>
      </c>
      <c r="N102" s="143" t="s">
        <v>20</v>
      </c>
      <c r="O102" s="143" t="s">
        <v>20</v>
      </c>
      <c r="P102" s="53">
        <v>0.5</v>
      </c>
    </row>
    <row r="103" spans="1:16" ht="15">
      <c r="A103" s="40" t="str">
        <f t="shared" si="7"/>
        <v>02020101</v>
      </c>
      <c r="B103" s="41" t="str">
        <f t="shared" si="8"/>
        <v>02</v>
      </c>
      <c r="C103" s="43" t="s">
        <v>313</v>
      </c>
      <c r="D103" s="41" t="str">
        <f t="shared" si="9"/>
        <v>02</v>
      </c>
      <c r="E103" s="43" t="s">
        <v>12</v>
      </c>
      <c r="F103" s="62" t="str">
        <f t="shared" si="5"/>
        <v>01</v>
      </c>
      <c r="G103" s="43" t="s">
        <v>4</v>
      </c>
      <c r="H103" s="62" t="str">
        <f t="shared" si="6"/>
        <v>01</v>
      </c>
      <c r="I103" s="40">
        <v>1</v>
      </c>
      <c r="K103" s="55">
        <v>6</v>
      </c>
      <c r="L103" s="55">
        <v>8</v>
      </c>
      <c r="M103" s="55">
        <v>15</v>
      </c>
      <c r="N103" s="53">
        <f>+'ふん尿排泄原単位'!$I$8/('草地施肥標準'!K103*10)</f>
        <v>0.8620083333333333</v>
      </c>
      <c r="O103" s="53">
        <f>+'ふん尿排泄原単位'!$I$9/('草地施肥標準'!M103*10)</f>
        <v>0.770944</v>
      </c>
      <c r="P103" s="53">
        <f>+IF(J103=0,IF(K103=0,9999,MAX(N103:O103)),'ふん尿排泄原単位'!$K$7*365/('草地施肥標準'!J103*10000))</f>
        <v>0.8620083333333333</v>
      </c>
    </row>
    <row r="104" spans="1:16" ht="15">
      <c r="A104" s="40" t="str">
        <f t="shared" si="7"/>
        <v>02020102</v>
      </c>
      <c r="B104" s="41" t="str">
        <f t="shared" si="8"/>
        <v>02</v>
      </c>
      <c r="C104" s="43" t="s">
        <v>313</v>
      </c>
      <c r="D104" s="41" t="str">
        <f t="shared" si="9"/>
        <v>02</v>
      </c>
      <c r="E104" s="43" t="s">
        <v>12</v>
      </c>
      <c r="F104" s="62" t="str">
        <f t="shared" si="5"/>
        <v>01</v>
      </c>
      <c r="G104" s="43" t="s">
        <v>4</v>
      </c>
      <c r="H104" s="62" t="str">
        <f t="shared" si="6"/>
        <v>02</v>
      </c>
      <c r="I104" s="40">
        <v>2</v>
      </c>
      <c r="K104" s="55">
        <v>10</v>
      </c>
      <c r="L104" s="55">
        <v>6</v>
      </c>
      <c r="M104" s="55">
        <v>15</v>
      </c>
      <c r="N104" s="53">
        <f>+'ふん尿排泄原単位'!$I$8/('草地施肥標準'!K104*10)</f>
        <v>0.5172049999999999</v>
      </c>
      <c r="O104" s="53">
        <f>+'ふん尿排泄原単位'!$I$9/('草地施肥標準'!M104*10)</f>
        <v>0.770944</v>
      </c>
      <c r="P104" s="53">
        <f>+IF(J104=0,IF(K104=0,9999,MAX(N104:O104)),'ふん尿排泄原単位'!$K$7*365/('草地施肥標準'!J104*10000))</f>
        <v>0.770944</v>
      </c>
    </row>
    <row r="105" spans="1:16" ht="15">
      <c r="A105" s="40" t="str">
        <f t="shared" si="7"/>
        <v>02020103</v>
      </c>
      <c r="B105" s="41" t="str">
        <f t="shared" si="8"/>
        <v>02</v>
      </c>
      <c r="C105" s="43" t="s">
        <v>313</v>
      </c>
      <c r="D105" s="41" t="str">
        <f t="shared" si="9"/>
        <v>02</v>
      </c>
      <c r="E105" s="43" t="s">
        <v>12</v>
      </c>
      <c r="F105" s="62" t="str">
        <f t="shared" si="5"/>
        <v>01</v>
      </c>
      <c r="G105" s="43" t="s">
        <v>4</v>
      </c>
      <c r="H105" s="62" t="str">
        <f t="shared" si="6"/>
        <v>03</v>
      </c>
      <c r="I105" s="40">
        <v>3</v>
      </c>
      <c r="K105" s="55">
        <v>18</v>
      </c>
      <c r="L105" s="55">
        <v>6</v>
      </c>
      <c r="M105" s="55">
        <v>15</v>
      </c>
      <c r="N105" s="53">
        <f>+'ふん尿排泄原単位'!$I$8/('草地施肥標準'!K105*10)</f>
        <v>0.28733611111111107</v>
      </c>
      <c r="O105" s="53">
        <f>+'ふん尿排泄原単位'!$I$9/('草地施肥標準'!M105*10)</f>
        <v>0.770944</v>
      </c>
      <c r="P105" s="53">
        <f>+IF(J105=0,IF(K105=0,9999,MAX(N105:O105)),'ふん尿排泄原単位'!$K$7*365/('草地施肥標準'!J105*10000))</f>
        <v>0.770944</v>
      </c>
    </row>
    <row r="106" spans="1:16" ht="15">
      <c r="A106" s="40" t="str">
        <f t="shared" si="7"/>
        <v>02020105</v>
      </c>
      <c r="B106" s="41" t="str">
        <f t="shared" si="8"/>
        <v>02</v>
      </c>
      <c r="C106" s="43" t="s">
        <v>313</v>
      </c>
      <c r="D106" s="41" t="str">
        <f t="shared" si="9"/>
        <v>02</v>
      </c>
      <c r="E106" s="43" t="s">
        <v>12</v>
      </c>
      <c r="F106" s="62" t="str">
        <f t="shared" si="5"/>
        <v>01</v>
      </c>
      <c r="G106" s="43" t="s">
        <v>4</v>
      </c>
      <c r="H106" s="62" t="str">
        <f t="shared" si="6"/>
        <v>05</v>
      </c>
      <c r="I106" s="43" t="s">
        <v>10</v>
      </c>
      <c r="J106" s="54">
        <v>6</v>
      </c>
      <c r="K106" s="56" t="s">
        <v>20</v>
      </c>
      <c r="L106" s="56" t="s">
        <v>20</v>
      </c>
      <c r="M106" s="56" t="s">
        <v>20</v>
      </c>
      <c r="N106" s="41" t="s">
        <v>20</v>
      </c>
      <c r="O106" s="41" t="s">
        <v>20</v>
      </c>
      <c r="P106" s="53">
        <f>+IF(J106=0,IF(K106=0,9999,MAX(N106:O106)),'ふん尿排泄原単位'!$K$7*365/('草地施肥標準'!J106*10000))</f>
        <v>0.3917666666666667</v>
      </c>
    </row>
    <row r="107" spans="1:16" ht="15">
      <c r="A107" s="40" t="str">
        <f>+B107&amp;D107&amp;F107&amp;H107</f>
        <v>02020106</v>
      </c>
      <c r="B107" s="41" t="str">
        <f>+VLOOKUP(C107,$C$2:$D$5,2)</f>
        <v>02</v>
      </c>
      <c r="C107" s="43" t="s">
        <v>313</v>
      </c>
      <c r="D107" s="41" t="str">
        <f>+VLOOKUP(E107,$E$2:$F$4,2)</f>
        <v>02</v>
      </c>
      <c r="E107" s="43" t="s">
        <v>12</v>
      </c>
      <c r="F107" s="62" t="str">
        <f>+VLOOKUP(G107,$G$2:$H$5,2)</f>
        <v>01</v>
      </c>
      <c r="G107" s="43" t="s">
        <v>4</v>
      </c>
      <c r="H107" s="62" t="str">
        <f t="shared" si="6"/>
        <v>06</v>
      </c>
      <c r="I107" s="43" t="s">
        <v>339</v>
      </c>
      <c r="J107" s="56" t="s">
        <v>20</v>
      </c>
      <c r="K107" s="56" t="s">
        <v>20</v>
      </c>
      <c r="L107" s="56" t="s">
        <v>20</v>
      </c>
      <c r="M107" s="56" t="s">
        <v>20</v>
      </c>
      <c r="N107" s="143" t="s">
        <v>20</v>
      </c>
      <c r="O107" s="143" t="s">
        <v>20</v>
      </c>
      <c r="P107" s="53">
        <v>0.5</v>
      </c>
    </row>
    <row r="108" spans="1:16" ht="15">
      <c r="A108" s="40" t="str">
        <f t="shared" si="7"/>
        <v>02020201</v>
      </c>
      <c r="B108" s="41" t="str">
        <f t="shared" si="8"/>
        <v>02</v>
      </c>
      <c r="C108" s="43" t="s">
        <v>313</v>
      </c>
      <c r="D108" s="41" t="str">
        <f t="shared" si="9"/>
        <v>02</v>
      </c>
      <c r="E108" s="43" t="s">
        <v>12</v>
      </c>
      <c r="F108" s="62" t="str">
        <f t="shared" si="5"/>
        <v>02</v>
      </c>
      <c r="G108" s="43" t="s">
        <v>11</v>
      </c>
      <c r="H108" s="62" t="str">
        <f t="shared" si="6"/>
        <v>01</v>
      </c>
      <c r="I108" s="40">
        <v>1</v>
      </c>
      <c r="K108" s="55">
        <v>4</v>
      </c>
      <c r="L108" s="55">
        <v>10</v>
      </c>
      <c r="M108" s="55">
        <v>22</v>
      </c>
      <c r="N108" s="53">
        <f>+'ふん尿排泄原単位'!$I$8/('草地施肥標準'!K108*10)</f>
        <v>1.2930125</v>
      </c>
      <c r="O108" s="53">
        <f>+'ふん尿排泄原単位'!$I$9/('草地施肥標準'!M108*10)</f>
        <v>0.5256436363636363</v>
      </c>
      <c r="P108" s="53">
        <f>+IF(J108=0,IF(K108=0,9999,MAX(N108:O108)),'ふん尿排泄原単位'!$K$7*365/('草地施肥標準'!J108*10000))</f>
        <v>1.2930125</v>
      </c>
    </row>
    <row r="109" spans="1:16" ht="15">
      <c r="A109" s="40" t="str">
        <f t="shared" si="7"/>
        <v>02020202</v>
      </c>
      <c r="B109" s="41" t="str">
        <f t="shared" si="8"/>
        <v>02</v>
      </c>
      <c r="C109" s="43" t="s">
        <v>313</v>
      </c>
      <c r="D109" s="41" t="str">
        <f t="shared" si="9"/>
        <v>02</v>
      </c>
      <c r="E109" s="43" t="s">
        <v>12</v>
      </c>
      <c r="F109" s="62" t="str">
        <f t="shared" si="5"/>
        <v>02</v>
      </c>
      <c r="G109" s="43" t="s">
        <v>11</v>
      </c>
      <c r="H109" s="62" t="str">
        <f t="shared" si="6"/>
        <v>02</v>
      </c>
      <c r="I109" s="40">
        <v>2</v>
      </c>
      <c r="K109" s="55">
        <v>8</v>
      </c>
      <c r="L109" s="55">
        <v>8</v>
      </c>
      <c r="M109" s="55">
        <v>22</v>
      </c>
      <c r="N109" s="53">
        <f>+'ふん尿排泄原単位'!$I$8/('草地施肥標準'!K109*10)</f>
        <v>0.64650625</v>
      </c>
      <c r="O109" s="53">
        <f>+'ふん尿排泄原単位'!$I$9/('草地施肥標準'!M109*10)</f>
        <v>0.5256436363636363</v>
      </c>
      <c r="P109" s="53">
        <f>+IF(J109=0,IF(K109=0,9999,MAX(N109:O109)),'ふん尿排泄原単位'!$K$7*365/('草地施肥標準'!J109*10000))</f>
        <v>0.64650625</v>
      </c>
    </row>
    <row r="110" spans="1:16" ht="15">
      <c r="A110" s="40" t="str">
        <f t="shared" si="7"/>
        <v>02020203</v>
      </c>
      <c r="B110" s="41" t="str">
        <f t="shared" si="8"/>
        <v>02</v>
      </c>
      <c r="C110" s="43" t="s">
        <v>313</v>
      </c>
      <c r="D110" s="41" t="str">
        <f t="shared" si="9"/>
        <v>02</v>
      </c>
      <c r="E110" s="43" t="s">
        <v>12</v>
      </c>
      <c r="F110" s="62" t="str">
        <f t="shared" si="5"/>
        <v>02</v>
      </c>
      <c r="G110" s="43" t="s">
        <v>11</v>
      </c>
      <c r="H110" s="62" t="str">
        <f t="shared" si="6"/>
        <v>03</v>
      </c>
      <c r="I110" s="40">
        <v>3</v>
      </c>
      <c r="K110" s="55">
        <v>16</v>
      </c>
      <c r="L110" s="55">
        <v>8</v>
      </c>
      <c r="M110" s="55">
        <v>22</v>
      </c>
      <c r="N110" s="53">
        <f>+'ふん尿排泄原単位'!$I$8/('草地施肥標準'!K110*10)</f>
        <v>0.323253125</v>
      </c>
      <c r="O110" s="53">
        <f>+'ふん尿排泄原単位'!$I$9/('草地施肥標準'!M110*10)</f>
        <v>0.5256436363636363</v>
      </c>
      <c r="P110" s="53">
        <f>+IF(J110=0,IF(K110=0,9999,MAX(N110:O110)),'ふん尿排泄原単位'!$K$7*365/('草地施肥標準'!J110*10000))</f>
        <v>0.5256436363636363</v>
      </c>
    </row>
    <row r="111" spans="1:16" ht="15">
      <c r="A111" s="40" t="str">
        <f t="shared" si="7"/>
        <v>02020205</v>
      </c>
      <c r="B111" s="41" t="str">
        <f t="shared" si="8"/>
        <v>02</v>
      </c>
      <c r="C111" s="43" t="s">
        <v>313</v>
      </c>
      <c r="D111" s="41" t="str">
        <f t="shared" si="9"/>
        <v>02</v>
      </c>
      <c r="E111" s="43" t="s">
        <v>12</v>
      </c>
      <c r="F111" s="62" t="str">
        <f t="shared" si="5"/>
        <v>02</v>
      </c>
      <c r="G111" s="43" t="s">
        <v>11</v>
      </c>
      <c r="H111" s="62" t="str">
        <f t="shared" si="6"/>
        <v>05</v>
      </c>
      <c r="I111" s="43" t="s">
        <v>10</v>
      </c>
      <c r="J111" s="54">
        <v>5</v>
      </c>
      <c r="K111" s="56" t="s">
        <v>20</v>
      </c>
      <c r="L111" s="56" t="s">
        <v>20</v>
      </c>
      <c r="M111" s="56" t="s">
        <v>20</v>
      </c>
      <c r="N111" s="41" t="s">
        <v>20</v>
      </c>
      <c r="O111" s="41" t="s">
        <v>20</v>
      </c>
      <c r="P111" s="53">
        <f>+IF(J111=0,IF(K111=0,9999,MAX(N111:O111)),'ふん尿排泄原単位'!$K$7*365/('草地施肥標準'!J111*10000))</f>
        <v>0.4701200000000001</v>
      </c>
    </row>
    <row r="112" spans="1:16" ht="15">
      <c r="A112" s="40" t="str">
        <f>+B112&amp;D112&amp;F112&amp;H112</f>
        <v>02020206</v>
      </c>
      <c r="B112" s="41" t="str">
        <f>+VLOOKUP(C112,$C$2:$D$5,2)</f>
        <v>02</v>
      </c>
      <c r="C112" s="43" t="s">
        <v>313</v>
      </c>
      <c r="D112" s="41" t="str">
        <f>+VLOOKUP(E112,$E$2:$F$4,2)</f>
        <v>02</v>
      </c>
      <c r="E112" s="43" t="s">
        <v>12</v>
      </c>
      <c r="F112" s="62" t="str">
        <f>+VLOOKUP(G112,$G$2:$H$5,2)</f>
        <v>02</v>
      </c>
      <c r="G112" s="43" t="s">
        <v>11</v>
      </c>
      <c r="H112" s="62" t="str">
        <f t="shared" si="6"/>
        <v>06</v>
      </c>
      <c r="I112" s="43" t="s">
        <v>339</v>
      </c>
      <c r="J112" s="56" t="s">
        <v>20</v>
      </c>
      <c r="K112" s="56" t="s">
        <v>20</v>
      </c>
      <c r="L112" s="56" t="s">
        <v>20</v>
      </c>
      <c r="M112" s="56" t="s">
        <v>20</v>
      </c>
      <c r="N112" s="143" t="s">
        <v>20</v>
      </c>
      <c r="O112" s="143" t="s">
        <v>20</v>
      </c>
      <c r="P112" s="53">
        <v>0.5</v>
      </c>
    </row>
    <row r="113" spans="1:16" ht="15">
      <c r="A113" s="40" t="str">
        <f t="shared" si="7"/>
        <v>02020301</v>
      </c>
      <c r="B113" s="41" t="str">
        <f t="shared" si="8"/>
        <v>02</v>
      </c>
      <c r="C113" s="43" t="s">
        <v>313</v>
      </c>
      <c r="D113" s="41" t="str">
        <f t="shared" si="9"/>
        <v>02</v>
      </c>
      <c r="E113" s="43" t="s">
        <v>12</v>
      </c>
      <c r="F113" s="62" t="str">
        <f t="shared" si="5"/>
        <v>03</v>
      </c>
      <c r="G113" s="43" t="s">
        <v>7</v>
      </c>
      <c r="H113" s="62" t="str">
        <f t="shared" si="6"/>
        <v>01</v>
      </c>
      <c r="I113" s="40">
        <v>1</v>
      </c>
      <c r="K113" s="55">
        <v>6</v>
      </c>
      <c r="L113" s="55">
        <v>8</v>
      </c>
      <c r="M113" s="55">
        <v>15</v>
      </c>
      <c r="N113" s="53">
        <f>+'ふん尿排泄原単位'!$I$8/('草地施肥標準'!K113*10)</f>
        <v>0.8620083333333333</v>
      </c>
      <c r="O113" s="53">
        <f>+'ふん尿排泄原単位'!$I$9/('草地施肥標準'!M113*10)</f>
        <v>0.770944</v>
      </c>
      <c r="P113" s="53">
        <f>+IF(J113=0,IF(K113=0,9999,MAX(N113:O113)),'ふん尿排泄原単位'!$K$7*365/('草地施肥標準'!J113*10000))</f>
        <v>0.8620083333333333</v>
      </c>
    </row>
    <row r="114" spans="1:16" ht="15">
      <c r="A114" s="40" t="str">
        <f t="shared" si="7"/>
        <v>02020302</v>
      </c>
      <c r="B114" s="41" t="str">
        <f t="shared" si="8"/>
        <v>02</v>
      </c>
      <c r="C114" s="43" t="s">
        <v>313</v>
      </c>
      <c r="D114" s="41" t="str">
        <f t="shared" si="9"/>
        <v>02</v>
      </c>
      <c r="E114" s="43" t="s">
        <v>12</v>
      </c>
      <c r="F114" s="62" t="str">
        <f t="shared" si="5"/>
        <v>03</v>
      </c>
      <c r="G114" s="43" t="s">
        <v>7</v>
      </c>
      <c r="H114" s="62" t="str">
        <f t="shared" si="6"/>
        <v>02</v>
      </c>
      <c r="I114" s="40">
        <v>2</v>
      </c>
      <c r="K114" s="55">
        <v>10</v>
      </c>
      <c r="L114" s="55">
        <v>6</v>
      </c>
      <c r="M114" s="55">
        <v>15</v>
      </c>
      <c r="N114" s="53">
        <f>+'ふん尿排泄原単位'!$I$8/('草地施肥標準'!K114*10)</f>
        <v>0.5172049999999999</v>
      </c>
      <c r="O114" s="53">
        <f>+'ふん尿排泄原単位'!$I$9/('草地施肥標準'!M114*10)</f>
        <v>0.770944</v>
      </c>
      <c r="P114" s="53">
        <f>+IF(J114=0,IF(K114=0,9999,MAX(N114:O114)),'ふん尿排泄原単位'!$K$7*365/('草地施肥標準'!J114*10000))</f>
        <v>0.770944</v>
      </c>
    </row>
    <row r="115" spans="1:16" ht="15">
      <c r="A115" s="40" t="str">
        <f t="shared" si="7"/>
        <v>02020303</v>
      </c>
      <c r="B115" s="41" t="str">
        <f t="shared" si="8"/>
        <v>02</v>
      </c>
      <c r="C115" s="43" t="s">
        <v>313</v>
      </c>
      <c r="D115" s="41" t="str">
        <f t="shared" si="9"/>
        <v>02</v>
      </c>
      <c r="E115" s="43" t="s">
        <v>12</v>
      </c>
      <c r="F115" s="62" t="str">
        <f t="shared" si="5"/>
        <v>03</v>
      </c>
      <c r="G115" s="43" t="s">
        <v>7</v>
      </c>
      <c r="H115" s="62" t="str">
        <f t="shared" si="6"/>
        <v>03</v>
      </c>
      <c r="I115" s="40">
        <v>3</v>
      </c>
      <c r="K115" s="55">
        <v>18</v>
      </c>
      <c r="L115" s="55">
        <v>6</v>
      </c>
      <c r="M115" s="55">
        <v>18</v>
      </c>
      <c r="N115" s="53">
        <f>+'ふん尿排泄原単位'!$I$8/('草地施肥標準'!K115*10)</f>
        <v>0.28733611111111107</v>
      </c>
      <c r="O115" s="53">
        <f>+'ふん尿排泄原単位'!$I$9/('草地施肥標準'!M115*10)</f>
        <v>0.6424533333333333</v>
      </c>
      <c r="P115" s="53">
        <f>+IF(J115=0,IF(K115=0,9999,MAX(N115:O115)),'ふん尿排泄原単位'!$K$7*365/('草地施肥標準'!J115*10000))</f>
        <v>0.6424533333333333</v>
      </c>
    </row>
    <row r="116" spans="1:16" ht="16.5" customHeight="1">
      <c r="A116" s="40" t="str">
        <f t="shared" si="7"/>
        <v>02020305</v>
      </c>
      <c r="B116" s="41" t="str">
        <f t="shared" si="8"/>
        <v>02</v>
      </c>
      <c r="C116" s="43" t="s">
        <v>313</v>
      </c>
      <c r="D116" s="41" t="str">
        <f t="shared" si="9"/>
        <v>02</v>
      </c>
      <c r="E116" s="43" t="s">
        <v>12</v>
      </c>
      <c r="F116" s="62" t="str">
        <f t="shared" si="5"/>
        <v>03</v>
      </c>
      <c r="G116" s="43" t="s">
        <v>7</v>
      </c>
      <c r="H116" s="62" t="str">
        <f t="shared" si="6"/>
        <v>05</v>
      </c>
      <c r="I116" s="43" t="s">
        <v>10</v>
      </c>
      <c r="J116" s="54">
        <v>5</v>
      </c>
      <c r="K116" s="56" t="s">
        <v>20</v>
      </c>
      <c r="L116" s="56" t="s">
        <v>20</v>
      </c>
      <c r="M116" s="56" t="s">
        <v>20</v>
      </c>
      <c r="N116" s="41" t="s">
        <v>20</v>
      </c>
      <c r="O116" s="41" t="s">
        <v>20</v>
      </c>
      <c r="P116" s="53">
        <f>+IF(J116=0,IF(K116=0,9999,MAX(N116:O116)),'ふん尿排泄原単位'!$K$7*365/('草地施肥標準'!J116*10000))</f>
        <v>0.4701200000000001</v>
      </c>
    </row>
    <row r="117" spans="1:16" ht="16.5" customHeight="1">
      <c r="A117" s="40" t="str">
        <f>+B117&amp;D117&amp;F117&amp;H117</f>
        <v>02020306</v>
      </c>
      <c r="B117" s="41" t="str">
        <f>+VLOOKUP(C117,$C$2:$D$5,2)</f>
        <v>02</v>
      </c>
      <c r="C117" s="43" t="s">
        <v>313</v>
      </c>
      <c r="D117" s="41" t="str">
        <f>+VLOOKUP(E117,$E$2:$F$4,2)</f>
        <v>02</v>
      </c>
      <c r="E117" s="43" t="s">
        <v>12</v>
      </c>
      <c r="F117" s="62" t="str">
        <f>+VLOOKUP(G117,$G$2:$H$5,2)</f>
        <v>03</v>
      </c>
      <c r="G117" s="43" t="s">
        <v>7</v>
      </c>
      <c r="H117" s="62" t="str">
        <f t="shared" si="6"/>
        <v>06</v>
      </c>
      <c r="I117" s="43" t="s">
        <v>339</v>
      </c>
      <c r="J117" s="56" t="s">
        <v>20</v>
      </c>
      <c r="K117" s="56" t="s">
        <v>20</v>
      </c>
      <c r="L117" s="56" t="s">
        <v>20</v>
      </c>
      <c r="M117" s="56" t="s">
        <v>20</v>
      </c>
      <c r="N117" s="143" t="s">
        <v>20</v>
      </c>
      <c r="O117" s="143" t="s">
        <v>20</v>
      </c>
      <c r="P117" s="53">
        <v>0.5</v>
      </c>
    </row>
    <row r="118" spans="1:16" ht="15">
      <c r="A118" s="40" t="str">
        <f t="shared" si="7"/>
        <v>02020401</v>
      </c>
      <c r="B118" s="41" t="str">
        <f t="shared" si="8"/>
        <v>02</v>
      </c>
      <c r="C118" s="43" t="s">
        <v>313</v>
      </c>
      <c r="D118" s="41" t="str">
        <f t="shared" si="9"/>
        <v>02</v>
      </c>
      <c r="E118" s="43" t="s">
        <v>12</v>
      </c>
      <c r="F118" s="62" t="str">
        <f t="shared" si="5"/>
        <v>04</v>
      </c>
      <c r="G118" s="43" t="s">
        <v>6</v>
      </c>
      <c r="H118" s="62" t="str">
        <f t="shared" si="6"/>
        <v>01</v>
      </c>
      <c r="I118" s="40">
        <v>1</v>
      </c>
      <c r="K118" s="55">
        <v>6</v>
      </c>
      <c r="L118" s="55">
        <v>8</v>
      </c>
      <c r="M118" s="55">
        <v>15</v>
      </c>
      <c r="N118" s="53">
        <f>+'ふん尿排泄原単位'!$I$8/('草地施肥標準'!K118*10)</f>
        <v>0.8620083333333333</v>
      </c>
      <c r="O118" s="53">
        <f>+'ふん尿排泄原単位'!$I$9/('草地施肥標準'!M118*10)</f>
        <v>0.770944</v>
      </c>
      <c r="P118" s="53">
        <f>+IF(J118=0,IF(K118=0,9999,MAX(N118:O118)),'ふん尿排泄原単位'!$K$7*365/('草地施肥標準'!J118*10000))</f>
        <v>0.8620083333333333</v>
      </c>
    </row>
    <row r="119" spans="1:16" ht="15">
      <c r="A119" s="40" t="str">
        <f t="shared" si="7"/>
        <v>02020402</v>
      </c>
      <c r="B119" s="41" t="str">
        <f t="shared" si="8"/>
        <v>02</v>
      </c>
      <c r="C119" s="43" t="s">
        <v>313</v>
      </c>
      <c r="D119" s="41" t="str">
        <f t="shared" si="9"/>
        <v>02</v>
      </c>
      <c r="E119" s="43" t="s">
        <v>12</v>
      </c>
      <c r="F119" s="62" t="str">
        <f t="shared" si="5"/>
        <v>04</v>
      </c>
      <c r="G119" s="43" t="s">
        <v>6</v>
      </c>
      <c r="H119" s="62" t="str">
        <f t="shared" si="6"/>
        <v>02</v>
      </c>
      <c r="I119" s="40">
        <v>2</v>
      </c>
      <c r="K119" s="55">
        <v>10</v>
      </c>
      <c r="L119" s="55">
        <v>6</v>
      </c>
      <c r="M119" s="55">
        <v>15</v>
      </c>
      <c r="N119" s="53">
        <f>+'ふん尿排泄原単位'!$I$8/('草地施肥標準'!K119*10)</f>
        <v>0.5172049999999999</v>
      </c>
      <c r="O119" s="53">
        <f>+'ふん尿排泄原単位'!$I$9/('草地施肥標準'!M119*10)</f>
        <v>0.770944</v>
      </c>
      <c r="P119" s="53">
        <f>+IF(J119=0,IF(K119=0,9999,MAX(N119:O119)),'ふん尿排泄原単位'!$K$7*365/('草地施肥標準'!J119*10000))</f>
        <v>0.770944</v>
      </c>
    </row>
    <row r="120" spans="1:16" ht="15">
      <c r="A120" s="40" t="str">
        <f t="shared" si="7"/>
        <v>02020403</v>
      </c>
      <c r="B120" s="41" t="str">
        <f t="shared" si="8"/>
        <v>02</v>
      </c>
      <c r="C120" s="43" t="s">
        <v>313</v>
      </c>
      <c r="D120" s="41" t="str">
        <f t="shared" si="9"/>
        <v>02</v>
      </c>
      <c r="E120" s="43" t="s">
        <v>12</v>
      </c>
      <c r="F120" s="62" t="str">
        <f t="shared" si="5"/>
        <v>04</v>
      </c>
      <c r="G120" s="43" t="s">
        <v>6</v>
      </c>
      <c r="H120" s="62" t="str">
        <f t="shared" si="6"/>
        <v>03</v>
      </c>
      <c r="I120" s="40">
        <v>3</v>
      </c>
      <c r="K120" s="55">
        <v>18</v>
      </c>
      <c r="L120" s="55">
        <v>6</v>
      </c>
      <c r="M120" s="55">
        <v>15</v>
      </c>
      <c r="N120" s="53">
        <f>+'ふん尿排泄原単位'!$I$8/('草地施肥標準'!K120*10)</f>
        <v>0.28733611111111107</v>
      </c>
      <c r="O120" s="53">
        <f>+'ふん尿排泄原単位'!$I$9/('草地施肥標準'!M120*10)</f>
        <v>0.770944</v>
      </c>
      <c r="P120" s="53">
        <f>+IF(J120=0,IF(K120=0,9999,MAX(N120:O120)),'ふん尿排泄原単位'!$K$7*365/('草地施肥標準'!J120*10000))</f>
        <v>0.770944</v>
      </c>
    </row>
    <row r="121" spans="1:16" ht="15">
      <c r="A121" s="40" t="str">
        <f t="shared" si="7"/>
        <v>02020405</v>
      </c>
      <c r="B121" s="41" t="str">
        <f t="shared" si="8"/>
        <v>02</v>
      </c>
      <c r="C121" s="43" t="s">
        <v>313</v>
      </c>
      <c r="D121" s="41" t="str">
        <f t="shared" si="9"/>
        <v>02</v>
      </c>
      <c r="E121" s="43" t="s">
        <v>12</v>
      </c>
      <c r="F121" s="62" t="str">
        <f t="shared" si="5"/>
        <v>04</v>
      </c>
      <c r="G121" s="43" t="s">
        <v>6</v>
      </c>
      <c r="H121" s="62" t="str">
        <f t="shared" si="6"/>
        <v>05</v>
      </c>
      <c r="I121" s="43" t="s">
        <v>10</v>
      </c>
      <c r="J121" s="54">
        <v>6</v>
      </c>
      <c r="K121" s="56" t="s">
        <v>20</v>
      </c>
      <c r="L121" s="56" t="s">
        <v>20</v>
      </c>
      <c r="M121" s="56" t="s">
        <v>20</v>
      </c>
      <c r="N121" s="41" t="s">
        <v>20</v>
      </c>
      <c r="O121" s="41" t="s">
        <v>20</v>
      </c>
      <c r="P121" s="53">
        <f>+IF(J121=0,IF(K121=0,9999,MAX(N121:O121)),'ふん尿排泄原単位'!$K$7*365/('草地施肥標準'!J121*10000))</f>
        <v>0.3917666666666667</v>
      </c>
    </row>
    <row r="122" spans="1:16" ht="15">
      <c r="A122" s="40" t="str">
        <f>+B122&amp;D122&amp;F122&amp;H122</f>
        <v>02020406</v>
      </c>
      <c r="B122" s="41" t="str">
        <f>+VLOOKUP(C122,$C$2:$D$5,2)</f>
        <v>02</v>
      </c>
      <c r="C122" s="43" t="s">
        <v>313</v>
      </c>
      <c r="D122" s="41" t="str">
        <f>+VLOOKUP(E122,$E$2:$F$4,2)</f>
        <v>02</v>
      </c>
      <c r="E122" s="43" t="s">
        <v>12</v>
      </c>
      <c r="F122" s="62" t="str">
        <f>+VLOOKUP(G122,$G$2:$H$5,2)</f>
        <v>04</v>
      </c>
      <c r="G122" s="43" t="s">
        <v>6</v>
      </c>
      <c r="H122" s="62" t="str">
        <f t="shared" si="6"/>
        <v>06</v>
      </c>
      <c r="I122" s="43" t="s">
        <v>339</v>
      </c>
      <c r="J122" s="56" t="s">
        <v>20</v>
      </c>
      <c r="K122" s="56" t="s">
        <v>20</v>
      </c>
      <c r="L122" s="56" t="s">
        <v>20</v>
      </c>
      <c r="M122" s="56" t="s">
        <v>20</v>
      </c>
      <c r="N122" s="143" t="s">
        <v>20</v>
      </c>
      <c r="O122" s="143" t="s">
        <v>20</v>
      </c>
      <c r="P122" s="53">
        <v>0.5</v>
      </c>
    </row>
    <row r="123" spans="1:16" ht="15">
      <c r="A123" s="40" t="str">
        <f t="shared" si="7"/>
        <v>02030101</v>
      </c>
      <c r="B123" s="41" t="str">
        <f t="shared" si="8"/>
        <v>02</v>
      </c>
      <c r="C123" s="43" t="s">
        <v>313</v>
      </c>
      <c r="D123" s="41" t="str">
        <f t="shared" si="9"/>
        <v>03</v>
      </c>
      <c r="E123" s="43" t="s">
        <v>13</v>
      </c>
      <c r="F123" s="62" t="str">
        <f t="shared" si="5"/>
        <v>01</v>
      </c>
      <c r="G123" s="43" t="s">
        <v>4</v>
      </c>
      <c r="H123" s="62" t="str">
        <f t="shared" si="6"/>
        <v>01</v>
      </c>
      <c r="I123" s="40">
        <v>1</v>
      </c>
      <c r="K123" s="55">
        <v>6</v>
      </c>
      <c r="L123" s="55">
        <v>10</v>
      </c>
      <c r="M123" s="55">
        <v>18</v>
      </c>
      <c r="N123" s="53">
        <f>+'ふん尿排泄原単位'!$I$8/('草地施肥標準'!K123*10)</f>
        <v>0.8620083333333333</v>
      </c>
      <c r="O123" s="53">
        <f>+'ふん尿排泄原単位'!$I$9/('草地施肥標準'!M123*10)</f>
        <v>0.6424533333333333</v>
      </c>
      <c r="P123" s="53">
        <f>+IF(J123=0,IF(K123=0,9999,MAX(N123:O123)),'ふん尿排泄原単位'!$K$7*365/('草地施肥標準'!J123*10000))</f>
        <v>0.8620083333333333</v>
      </c>
    </row>
    <row r="124" spans="1:16" ht="15">
      <c r="A124" s="40" t="str">
        <f t="shared" si="7"/>
        <v>02030102</v>
      </c>
      <c r="B124" s="41" t="str">
        <f t="shared" si="8"/>
        <v>02</v>
      </c>
      <c r="C124" s="43" t="s">
        <v>313</v>
      </c>
      <c r="D124" s="41" t="str">
        <f t="shared" si="9"/>
        <v>03</v>
      </c>
      <c r="E124" s="43" t="s">
        <v>13</v>
      </c>
      <c r="F124" s="62" t="str">
        <f t="shared" si="5"/>
        <v>01</v>
      </c>
      <c r="G124" s="43" t="s">
        <v>4</v>
      </c>
      <c r="H124" s="62" t="str">
        <f t="shared" si="6"/>
        <v>02</v>
      </c>
      <c r="I124" s="40">
        <v>2</v>
      </c>
      <c r="K124" s="55">
        <v>10</v>
      </c>
      <c r="L124" s="55">
        <v>8</v>
      </c>
      <c r="M124" s="55">
        <v>18</v>
      </c>
      <c r="N124" s="53">
        <f>+'ふん尿排泄原単位'!$I$8/('草地施肥標準'!K124*10)</f>
        <v>0.5172049999999999</v>
      </c>
      <c r="O124" s="53">
        <f>+'ふん尿排泄原単位'!$I$9/('草地施肥標準'!M124*10)</f>
        <v>0.6424533333333333</v>
      </c>
      <c r="P124" s="53">
        <f>+IF(J124=0,IF(K124=0,9999,MAX(N124:O124)),'ふん尿排泄原単位'!$K$7*365/('草地施肥標準'!J124*10000))</f>
        <v>0.6424533333333333</v>
      </c>
    </row>
    <row r="125" spans="1:16" ht="15">
      <c r="A125" s="40" t="str">
        <f t="shared" si="7"/>
        <v>02030103</v>
      </c>
      <c r="B125" s="41" t="str">
        <f t="shared" si="8"/>
        <v>02</v>
      </c>
      <c r="C125" s="43" t="s">
        <v>313</v>
      </c>
      <c r="D125" s="41" t="str">
        <f t="shared" si="9"/>
        <v>03</v>
      </c>
      <c r="E125" s="43" t="s">
        <v>13</v>
      </c>
      <c r="F125" s="62" t="str">
        <f t="shared" si="5"/>
        <v>01</v>
      </c>
      <c r="G125" s="43" t="s">
        <v>4</v>
      </c>
      <c r="H125" s="62" t="str">
        <f t="shared" si="6"/>
        <v>03</v>
      </c>
      <c r="I125" s="40">
        <v>3</v>
      </c>
      <c r="K125" s="57">
        <v>18</v>
      </c>
      <c r="L125" s="57">
        <v>8</v>
      </c>
      <c r="M125" s="57">
        <v>18</v>
      </c>
      <c r="N125" s="53">
        <f>+'ふん尿排泄原単位'!$I$8/('草地施肥標準'!K125*10)</f>
        <v>0.28733611111111107</v>
      </c>
      <c r="O125" s="53">
        <f>+'ふん尿排泄原単位'!$I$9/('草地施肥標準'!M125*10)</f>
        <v>0.6424533333333333</v>
      </c>
      <c r="P125" s="53">
        <f>+IF(J125=0,IF(K125=0,9999,MAX(N125:O125)),'ふん尿排泄原単位'!$K$7*365/('草地施肥標準'!J125*10000))</f>
        <v>0.6424533333333333</v>
      </c>
    </row>
    <row r="126" spans="1:16" ht="15">
      <c r="A126" s="40" t="str">
        <f t="shared" si="7"/>
        <v>02030105</v>
      </c>
      <c r="B126" s="41" t="str">
        <f t="shared" si="8"/>
        <v>02</v>
      </c>
      <c r="C126" s="43" t="s">
        <v>313</v>
      </c>
      <c r="D126" s="41" t="str">
        <f t="shared" si="9"/>
        <v>03</v>
      </c>
      <c r="E126" s="43" t="s">
        <v>13</v>
      </c>
      <c r="F126" s="62" t="str">
        <f t="shared" si="5"/>
        <v>01</v>
      </c>
      <c r="G126" s="43" t="s">
        <v>4</v>
      </c>
      <c r="H126" s="62" t="str">
        <f t="shared" si="6"/>
        <v>05</v>
      </c>
      <c r="I126" s="43" t="s">
        <v>10</v>
      </c>
      <c r="J126" s="54">
        <v>6</v>
      </c>
      <c r="K126" s="56" t="s">
        <v>20</v>
      </c>
      <c r="L126" s="56" t="s">
        <v>20</v>
      </c>
      <c r="M126" s="56" t="s">
        <v>20</v>
      </c>
      <c r="N126" s="41" t="s">
        <v>20</v>
      </c>
      <c r="O126" s="41" t="s">
        <v>20</v>
      </c>
      <c r="P126" s="53">
        <f>+IF(J126=0,IF(K126=0,9999,MAX(N126:O126)),'ふん尿排泄原単位'!$K$7*365/('草地施肥標準'!J126*10000))</f>
        <v>0.3917666666666667</v>
      </c>
    </row>
    <row r="127" spans="1:16" ht="15">
      <c r="A127" s="40" t="str">
        <f>+B127&amp;D127&amp;F127&amp;H127</f>
        <v>02030106</v>
      </c>
      <c r="B127" s="41" t="str">
        <f>+VLOOKUP(C127,$C$2:$D$5,2)</f>
        <v>02</v>
      </c>
      <c r="C127" s="43" t="s">
        <v>313</v>
      </c>
      <c r="D127" s="41" t="str">
        <f>+VLOOKUP(E127,$E$2:$F$4,2)</f>
        <v>03</v>
      </c>
      <c r="E127" s="43" t="s">
        <v>13</v>
      </c>
      <c r="F127" s="62" t="str">
        <f>+VLOOKUP(G127,$G$2:$H$5,2)</f>
        <v>01</v>
      </c>
      <c r="G127" s="43" t="s">
        <v>4</v>
      </c>
      <c r="H127" s="62" t="str">
        <f t="shared" si="6"/>
        <v>06</v>
      </c>
      <c r="I127" s="43" t="s">
        <v>339</v>
      </c>
      <c r="J127" s="56" t="s">
        <v>20</v>
      </c>
      <c r="K127" s="56" t="s">
        <v>20</v>
      </c>
      <c r="L127" s="56" t="s">
        <v>20</v>
      </c>
      <c r="M127" s="56" t="s">
        <v>20</v>
      </c>
      <c r="N127" s="143" t="s">
        <v>20</v>
      </c>
      <c r="O127" s="143" t="s">
        <v>20</v>
      </c>
      <c r="P127" s="53">
        <v>0.5</v>
      </c>
    </row>
    <row r="128" spans="1:16" ht="15">
      <c r="A128" s="40" t="str">
        <f t="shared" si="7"/>
        <v>02030201</v>
      </c>
      <c r="B128" s="41" t="str">
        <f t="shared" si="8"/>
        <v>02</v>
      </c>
      <c r="C128" s="43" t="s">
        <v>313</v>
      </c>
      <c r="D128" s="41" t="str">
        <f t="shared" si="9"/>
        <v>03</v>
      </c>
      <c r="E128" s="43" t="s">
        <v>13</v>
      </c>
      <c r="F128" s="62" t="str">
        <f t="shared" si="5"/>
        <v>02</v>
      </c>
      <c r="G128" s="43" t="s">
        <v>11</v>
      </c>
      <c r="H128" s="62" t="str">
        <f t="shared" si="6"/>
        <v>01</v>
      </c>
      <c r="I128" s="40">
        <v>1</v>
      </c>
      <c r="K128" s="55">
        <v>4</v>
      </c>
      <c r="L128" s="55">
        <v>10</v>
      </c>
      <c r="M128" s="55">
        <v>22</v>
      </c>
      <c r="N128" s="53">
        <f>+'ふん尿排泄原単位'!$I$8/('草地施肥標準'!K128*10)</f>
        <v>1.2930125</v>
      </c>
      <c r="O128" s="53">
        <f>+'ふん尿排泄原単位'!$I$9/('草地施肥標準'!M128*10)</f>
        <v>0.5256436363636363</v>
      </c>
      <c r="P128" s="53">
        <f>+IF(J128=0,IF(K128=0,9999,MAX(N128:O128)),'ふん尿排泄原単位'!$K$7*365/('草地施肥標準'!J128*10000))</f>
        <v>1.2930125</v>
      </c>
    </row>
    <row r="129" spans="1:16" ht="15">
      <c r="A129" s="40" t="str">
        <f t="shared" si="7"/>
        <v>02030202</v>
      </c>
      <c r="B129" s="41" t="str">
        <f t="shared" si="8"/>
        <v>02</v>
      </c>
      <c r="C129" s="43" t="s">
        <v>313</v>
      </c>
      <c r="D129" s="41" t="str">
        <f t="shared" si="9"/>
        <v>03</v>
      </c>
      <c r="E129" s="43" t="s">
        <v>13</v>
      </c>
      <c r="F129" s="62" t="str">
        <f t="shared" si="5"/>
        <v>02</v>
      </c>
      <c r="G129" s="43" t="s">
        <v>11</v>
      </c>
      <c r="H129" s="62" t="str">
        <f t="shared" si="6"/>
        <v>02</v>
      </c>
      <c r="I129" s="40">
        <v>2</v>
      </c>
      <c r="K129" s="55">
        <v>8</v>
      </c>
      <c r="L129" s="55">
        <v>8</v>
      </c>
      <c r="M129" s="55">
        <v>22</v>
      </c>
      <c r="N129" s="53">
        <f>+'ふん尿排泄原単位'!$I$8/('草地施肥標準'!K129*10)</f>
        <v>0.64650625</v>
      </c>
      <c r="O129" s="53">
        <f>+'ふん尿排泄原単位'!$I$9/('草地施肥標準'!M129*10)</f>
        <v>0.5256436363636363</v>
      </c>
      <c r="P129" s="53">
        <f>+IF(J129=0,IF(K129=0,9999,MAX(N129:O129)),'ふん尿排泄原単位'!$K$7*365/('草地施肥標準'!J129*10000))</f>
        <v>0.64650625</v>
      </c>
    </row>
    <row r="130" spans="1:16" ht="15">
      <c r="A130" s="40" t="str">
        <f t="shared" si="7"/>
        <v>02030203</v>
      </c>
      <c r="B130" s="41" t="str">
        <f t="shared" si="8"/>
        <v>02</v>
      </c>
      <c r="C130" s="43" t="s">
        <v>313</v>
      </c>
      <c r="D130" s="41" t="str">
        <f t="shared" si="9"/>
        <v>03</v>
      </c>
      <c r="E130" s="43" t="s">
        <v>13</v>
      </c>
      <c r="F130" s="62" t="str">
        <f t="shared" si="5"/>
        <v>02</v>
      </c>
      <c r="G130" s="43" t="s">
        <v>11</v>
      </c>
      <c r="H130" s="62" t="str">
        <f t="shared" si="6"/>
        <v>03</v>
      </c>
      <c r="I130" s="40">
        <v>3</v>
      </c>
      <c r="K130" s="57">
        <v>16</v>
      </c>
      <c r="L130" s="57">
        <v>8</v>
      </c>
      <c r="M130" s="57">
        <v>22</v>
      </c>
      <c r="N130" s="53">
        <f>+'ふん尿排泄原単位'!$I$8/('草地施肥標準'!K130*10)</f>
        <v>0.323253125</v>
      </c>
      <c r="O130" s="53">
        <f>+'ふん尿排泄原単位'!$I$9/('草地施肥標準'!M130*10)</f>
        <v>0.5256436363636363</v>
      </c>
      <c r="P130" s="53">
        <f>+IF(J130=0,IF(K130=0,9999,MAX(N130:O130)),'ふん尿排泄原単位'!$K$7*365/('草地施肥標準'!J130*10000))</f>
        <v>0.5256436363636363</v>
      </c>
    </row>
    <row r="131" spans="1:16" ht="15">
      <c r="A131" s="40" t="str">
        <f t="shared" si="7"/>
        <v>02030205</v>
      </c>
      <c r="B131" s="41" t="str">
        <f t="shared" si="8"/>
        <v>02</v>
      </c>
      <c r="C131" s="43" t="s">
        <v>313</v>
      </c>
      <c r="D131" s="41" t="str">
        <f t="shared" si="9"/>
        <v>03</v>
      </c>
      <c r="E131" s="43" t="s">
        <v>13</v>
      </c>
      <c r="F131" s="62" t="str">
        <f t="shared" si="5"/>
        <v>02</v>
      </c>
      <c r="G131" s="43" t="s">
        <v>11</v>
      </c>
      <c r="H131" s="62" t="str">
        <f t="shared" si="6"/>
        <v>05</v>
      </c>
      <c r="I131" s="43" t="s">
        <v>10</v>
      </c>
      <c r="J131" s="54">
        <v>5</v>
      </c>
      <c r="K131" s="56" t="s">
        <v>20</v>
      </c>
      <c r="L131" s="56" t="s">
        <v>20</v>
      </c>
      <c r="M131" s="56" t="s">
        <v>20</v>
      </c>
      <c r="N131" s="41" t="s">
        <v>20</v>
      </c>
      <c r="O131" s="41" t="s">
        <v>20</v>
      </c>
      <c r="P131" s="53">
        <f>+IF(J131=0,IF(K131=0,9999,MAX(N131:O131)),'ふん尿排泄原単位'!$K$7*365/('草地施肥標準'!J131*10000))</f>
        <v>0.4701200000000001</v>
      </c>
    </row>
    <row r="132" spans="1:16" ht="15">
      <c r="A132" s="40" t="str">
        <f>+B132&amp;D132&amp;F132&amp;H132</f>
        <v>02030206</v>
      </c>
      <c r="B132" s="41" t="str">
        <f>+VLOOKUP(C132,$C$2:$D$5,2)</f>
        <v>02</v>
      </c>
      <c r="C132" s="43" t="s">
        <v>313</v>
      </c>
      <c r="D132" s="41" t="str">
        <f>+VLOOKUP(E132,$E$2:$F$4,2)</f>
        <v>03</v>
      </c>
      <c r="E132" s="43" t="s">
        <v>13</v>
      </c>
      <c r="F132" s="62" t="str">
        <f>+VLOOKUP(G132,$G$2:$H$5,2)</f>
        <v>02</v>
      </c>
      <c r="G132" s="43" t="s">
        <v>11</v>
      </c>
      <c r="H132" s="62" t="str">
        <f t="shared" si="6"/>
        <v>06</v>
      </c>
      <c r="I132" s="43" t="s">
        <v>339</v>
      </c>
      <c r="J132" s="56" t="s">
        <v>20</v>
      </c>
      <c r="K132" s="56" t="s">
        <v>20</v>
      </c>
      <c r="L132" s="56" t="s">
        <v>20</v>
      </c>
      <c r="M132" s="56" t="s">
        <v>20</v>
      </c>
      <c r="N132" s="143" t="s">
        <v>20</v>
      </c>
      <c r="O132" s="143" t="s">
        <v>20</v>
      </c>
      <c r="P132" s="53">
        <v>0.5</v>
      </c>
    </row>
    <row r="133" spans="1:16" ht="15">
      <c r="A133" s="40" t="str">
        <f t="shared" si="7"/>
        <v>02030301</v>
      </c>
      <c r="B133" s="41" t="str">
        <f t="shared" si="8"/>
        <v>02</v>
      </c>
      <c r="C133" s="43" t="s">
        <v>313</v>
      </c>
      <c r="D133" s="41" t="str">
        <f t="shared" si="9"/>
        <v>03</v>
      </c>
      <c r="E133" s="43" t="s">
        <v>13</v>
      </c>
      <c r="F133" s="62" t="str">
        <f t="shared" si="5"/>
        <v>03</v>
      </c>
      <c r="G133" s="43" t="s">
        <v>7</v>
      </c>
      <c r="H133" s="62" t="str">
        <f t="shared" si="6"/>
        <v>01</v>
      </c>
      <c r="I133" s="40">
        <v>1</v>
      </c>
      <c r="K133" s="55">
        <v>6</v>
      </c>
      <c r="L133" s="55">
        <v>10</v>
      </c>
      <c r="M133" s="55">
        <v>18</v>
      </c>
      <c r="N133" s="53">
        <f>+'ふん尿排泄原単位'!$I$8/('草地施肥標準'!K133*10)</f>
        <v>0.8620083333333333</v>
      </c>
      <c r="O133" s="53">
        <f>+'ふん尿排泄原単位'!$I$9/('草地施肥標準'!M133*10)</f>
        <v>0.6424533333333333</v>
      </c>
      <c r="P133" s="53">
        <f>+IF(J133=0,IF(K133=0,9999,MAX(N133:O133)),'ふん尿排泄原単位'!$K$7*365/('草地施肥標準'!J133*10000))</f>
        <v>0.8620083333333333</v>
      </c>
    </row>
    <row r="134" spans="1:16" ht="15">
      <c r="A134" s="40" t="str">
        <f t="shared" si="7"/>
        <v>02030302</v>
      </c>
      <c r="B134" s="41" t="str">
        <f t="shared" si="8"/>
        <v>02</v>
      </c>
      <c r="C134" s="43" t="s">
        <v>313</v>
      </c>
      <c r="D134" s="41" t="str">
        <f t="shared" si="9"/>
        <v>03</v>
      </c>
      <c r="E134" s="43" t="s">
        <v>13</v>
      </c>
      <c r="F134" s="62" t="str">
        <f t="shared" si="5"/>
        <v>03</v>
      </c>
      <c r="G134" s="43" t="s">
        <v>7</v>
      </c>
      <c r="H134" s="62" t="str">
        <f t="shared" si="6"/>
        <v>02</v>
      </c>
      <c r="I134" s="40">
        <v>2</v>
      </c>
      <c r="K134" s="55">
        <v>10</v>
      </c>
      <c r="L134" s="55">
        <v>8</v>
      </c>
      <c r="M134" s="55">
        <v>18</v>
      </c>
      <c r="N134" s="53">
        <f>+'ふん尿排泄原単位'!$I$8/('草地施肥標準'!K134*10)</f>
        <v>0.5172049999999999</v>
      </c>
      <c r="O134" s="53">
        <f>+'ふん尿排泄原単位'!$I$9/('草地施肥標準'!M134*10)</f>
        <v>0.6424533333333333</v>
      </c>
      <c r="P134" s="53">
        <f>+IF(J134=0,IF(K134=0,9999,MAX(N134:O134)),'ふん尿排泄原単位'!$K$7*365/('草地施肥標準'!J134*10000))</f>
        <v>0.6424533333333333</v>
      </c>
    </row>
    <row r="135" spans="1:16" ht="15">
      <c r="A135" s="40" t="str">
        <f t="shared" si="7"/>
        <v>02030303</v>
      </c>
      <c r="B135" s="41" t="str">
        <f t="shared" si="8"/>
        <v>02</v>
      </c>
      <c r="C135" s="43" t="s">
        <v>313</v>
      </c>
      <c r="D135" s="41" t="str">
        <f t="shared" si="9"/>
        <v>03</v>
      </c>
      <c r="E135" s="43" t="s">
        <v>13</v>
      </c>
      <c r="F135" s="62" t="str">
        <f t="shared" si="5"/>
        <v>03</v>
      </c>
      <c r="G135" s="43" t="s">
        <v>7</v>
      </c>
      <c r="H135" s="62" t="str">
        <f t="shared" si="6"/>
        <v>03</v>
      </c>
      <c r="I135" s="40">
        <v>3</v>
      </c>
      <c r="K135" s="57">
        <v>18</v>
      </c>
      <c r="L135" s="57">
        <v>8</v>
      </c>
      <c r="M135" s="57">
        <v>18</v>
      </c>
      <c r="N135" s="53">
        <f>+'ふん尿排泄原単位'!$I$8/('草地施肥標準'!K135*10)</f>
        <v>0.28733611111111107</v>
      </c>
      <c r="O135" s="53">
        <f>+'ふん尿排泄原単位'!$I$9/('草地施肥標準'!M135*10)</f>
        <v>0.6424533333333333</v>
      </c>
      <c r="P135" s="53">
        <f>+IF(J135=0,IF(K135=0,9999,MAX(N135:O135)),'ふん尿排泄原単位'!$K$7*365/('草地施肥標準'!J135*10000))</f>
        <v>0.6424533333333333</v>
      </c>
    </row>
    <row r="136" spans="1:16" ht="15">
      <c r="A136" s="40" t="str">
        <f t="shared" si="7"/>
        <v>02030305</v>
      </c>
      <c r="B136" s="41" t="str">
        <f t="shared" si="8"/>
        <v>02</v>
      </c>
      <c r="C136" s="43" t="s">
        <v>313</v>
      </c>
      <c r="D136" s="41" t="str">
        <f t="shared" si="9"/>
        <v>03</v>
      </c>
      <c r="E136" s="43" t="s">
        <v>13</v>
      </c>
      <c r="F136" s="62" t="str">
        <f t="shared" si="5"/>
        <v>03</v>
      </c>
      <c r="G136" s="43" t="s">
        <v>7</v>
      </c>
      <c r="H136" s="62" t="str">
        <f t="shared" si="6"/>
        <v>05</v>
      </c>
      <c r="I136" s="43" t="s">
        <v>10</v>
      </c>
      <c r="J136" s="54">
        <v>5</v>
      </c>
      <c r="K136" s="56" t="s">
        <v>20</v>
      </c>
      <c r="L136" s="56" t="s">
        <v>20</v>
      </c>
      <c r="M136" s="56" t="s">
        <v>20</v>
      </c>
      <c r="N136" s="41" t="s">
        <v>20</v>
      </c>
      <c r="O136" s="41" t="s">
        <v>20</v>
      </c>
      <c r="P136" s="53">
        <f>+IF(J136=0,IF(K136=0,9999,MAX(N136:O136)),'ふん尿排泄原単位'!$K$7*365/('草地施肥標準'!J136*10000))</f>
        <v>0.4701200000000001</v>
      </c>
    </row>
    <row r="137" spans="1:16" ht="15">
      <c r="A137" s="40" t="str">
        <f>+B137&amp;D137&amp;F137&amp;H137</f>
        <v>02030306</v>
      </c>
      <c r="B137" s="41" t="str">
        <f>+VLOOKUP(C137,$C$2:$D$5,2)</f>
        <v>02</v>
      </c>
      <c r="C137" s="43" t="s">
        <v>313</v>
      </c>
      <c r="D137" s="41" t="str">
        <f>+VLOOKUP(E137,$E$2:$F$4,2)</f>
        <v>03</v>
      </c>
      <c r="E137" s="43" t="s">
        <v>13</v>
      </c>
      <c r="F137" s="62" t="str">
        <f>+VLOOKUP(G137,$G$2:$H$5,2)</f>
        <v>03</v>
      </c>
      <c r="G137" s="43" t="s">
        <v>7</v>
      </c>
      <c r="H137" s="62" t="str">
        <f t="shared" si="6"/>
        <v>06</v>
      </c>
      <c r="I137" s="43" t="s">
        <v>339</v>
      </c>
      <c r="J137" s="56" t="s">
        <v>20</v>
      </c>
      <c r="K137" s="56" t="s">
        <v>20</v>
      </c>
      <c r="L137" s="56" t="s">
        <v>20</v>
      </c>
      <c r="M137" s="56" t="s">
        <v>20</v>
      </c>
      <c r="N137" s="143" t="s">
        <v>20</v>
      </c>
      <c r="O137" s="143" t="s">
        <v>20</v>
      </c>
      <c r="P137" s="53">
        <v>0.5</v>
      </c>
    </row>
    <row r="138" spans="1:16" ht="15">
      <c r="A138" s="40" t="str">
        <f t="shared" si="7"/>
        <v>02030401</v>
      </c>
      <c r="B138" s="41" t="str">
        <f t="shared" si="8"/>
        <v>02</v>
      </c>
      <c r="C138" s="43" t="s">
        <v>313</v>
      </c>
      <c r="D138" s="41" t="str">
        <f t="shared" si="9"/>
        <v>03</v>
      </c>
      <c r="E138" s="43" t="s">
        <v>13</v>
      </c>
      <c r="F138" s="62" t="str">
        <f t="shared" si="5"/>
        <v>04</v>
      </c>
      <c r="G138" s="43" t="s">
        <v>6</v>
      </c>
      <c r="H138" s="62" t="str">
        <f t="shared" si="6"/>
        <v>01</v>
      </c>
      <c r="I138" s="40">
        <v>1</v>
      </c>
      <c r="K138" s="55">
        <v>6</v>
      </c>
      <c r="L138" s="55">
        <v>8</v>
      </c>
      <c r="M138" s="55">
        <v>18</v>
      </c>
      <c r="N138" s="53">
        <f>+'ふん尿排泄原単位'!$I$8/('草地施肥標準'!K138*10)</f>
        <v>0.8620083333333333</v>
      </c>
      <c r="O138" s="53">
        <f>+'ふん尿排泄原単位'!$I$9/('草地施肥標準'!M138*10)</f>
        <v>0.6424533333333333</v>
      </c>
      <c r="P138" s="53">
        <f>+IF(J138=0,IF(K138=0,9999,MAX(N138:O138)),'ふん尿排泄原単位'!$K$7*365/('草地施肥標準'!J138*10000))</f>
        <v>0.8620083333333333</v>
      </c>
    </row>
    <row r="139" spans="1:16" ht="15">
      <c r="A139" s="40" t="str">
        <f t="shared" si="7"/>
        <v>02030402</v>
      </c>
      <c r="B139" s="41" t="str">
        <f t="shared" si="8"/>
        <v>02</v>
      </c>
      <c r="C139" s="43" t="s">
        <v>313</v>
      </c>
      <c r="D139" s="41" t="str">
        <f t="shared" si="9"/>
        <v>03</v>
      </c>
      <c r="E139" s="43" t="s">
        <v>13</v>
      </c>
      <c r="F139" s="62" t="str">
        <f t="shared" si="5"/>
        <v>04</v>
      </c>
      <c r="G139" s="43" t="s">
        <v>6</v>
      </c>
      <c r="H139" s="62" t="str">
        <f t="shared" si="6"/>
        <v>02</v>
      </c>
      <c r="I139" s="40">
        <v>2</v>
      </c>
      <c r="K139" s="55">
        <v>10</v>
      </c>
      <c r="L139" s="55">
        <v>6</v>
      </c>
      <c r="M139" s="55">
        <v>18</v>
      </c>
      <c r="N139" s="53">
        <f>+'ふん尿排泄原単位'!$I$8/('草地施肥標準'!K139*10)</f>
        <v>0.5172049999999999</v>
      </c>
      <c r="O139" s="53">
        <f>+'ふん尿排泄原単位'!$I$9/('草地施肥標準'!M139*10)</f>
        <v>0.6424533333333333</v>
      </c>
      <c r="P139" s="53">
        <f>+IF(J139=0,IF(K139=0,9999,MAX(N139:O139)),'ふん尿排泄原単位'!$K$7*365/('草地施肥標準'!J139*10000))</f>
        <v>0.6424533333333333</v>
      </c>
    </row>
    <row r="140" spans="1:16" ht="15">
      <c r="A140" s="40" t="str">
        <f t="shared" si="7"/>
        <v>02030403</v>
      </c>
      <c r="B140" s="41" t="str">
        <f t="shared" si="8"/>
        <v>02</v>
      </c>
      <c r="C140" s="43" t="s">
        <v>313</v>
      </c>
      <c r="D140" s="41" t="str">
        <f t="shared" si="9"/>
        <v>03</v>
      </c>
      <c r="E140" s="43" t="s">
        <v>13</v>
      </c>
      <c r="F140" s="62" t="str">
        <f t="shared" si="5"/>
        <v>04</v>
      </c>
      <c r="G140" s="43" t="s">
        <v>6</v>
      </c>
      <c r="H140" s="62" t="str">
        <f t="shared" si="6"/>
        <v>03</v>
      </c>
      <c r="I140" s="40">
        <v>3</v>
      </c>
      <c r="K140" s="57">
        <v>18</v>
      </c>
      <c r="L140" s="57">
        <v>6</v>
      </c>
      <c r="M140" s="57">
        <v>18</v>
      </c>
      <c r="N140" s="53">
        <f>+'ふん尿排泄原単位'!$I$8/('草地施肥標準'!K140*10)</f>
        <v>0.28733611111111107</v>
      </c>
      <c r="O140" s="53">
        <f>+'ふん尿排泄原単位'!$I$9/('草地施肥標準'!M140*10)</f>
        <v>0.6424533333333333</v>
      </c>
      <c r="P140" s="53">
        <f>+IF(J140=0,IF(K140=0,9999,MAX(N140:O140)),'ふん尿排泄原単位'!$K$7*365/('草地施肥標準'!J140*10000))</f>
        <v>0.6424533333333333</v>
      </c>
    </row>
    <row r="141" spans="1:16" ht="15">
      <c r="A141" s="40" t="str">
        <f t="shared" si="7"/>
        <v>02030405</v>
      </c>
      <c r="B141" s="41" t="str">
        <f t="shared" si="8"/>
        <v>02</v>
      </c>
      <c r="C141" s="43" t="s">
        <v>313</v>
      </c>
      <c r="D141" s="41" t="str">
        <f t="shared" si="9"/>
        <v>03</v>
      </c>
      <c r="E141" s="43" t="s">
        <v>13</v>
      </c>
      <c r="F141" s="62" t="str">
        <f t="shared" si="5"/>
        <v>04</v>
      </c>
      <c r="G141" s="43" t="s">
        <v>6</v>
      </c>
      <c r="H141" s="62" t="str">
        <f t="shared" si="6"/>
        <v>05</v>
      </c>
      <c r="I141" s="43" t="s">
        <v>10</v>
      </c>
      <c r="J141" s="54">
        <v>6</v>
      </c>
      <c r="K141" s="56" t="s">
        <v>20</v>
      </c>
      <c r="L141" s="56" t="s">
        <v>20</v>
      </c>
      <c r="M141" s="56" t="s">
        <v>20</v>
      </c>
      <c r="N141" s="41" t="s">
        <v>20</v>
      </c>
      <c r="O141" s="41" t="s">
        <v>20</v>
      </c>
      <c r="P141" s="53">
        <f>+IF(J141=0,IF(K141=0,9999,MAX(N141:O141)),'ふん尿排泄原単位'!$K$7*365/('草地施肥標準'!J141*10000))</f>
        <v>0.3917666666666667</v>
      </c>
    </row>
    <row r="142" spans="1:16" ht="15">
      <c r="A142" s="40" t="str">
        <f>+B142&amp;D142&amp;F142&amp;H142</f>
        <v>02030406</v>
      </c>
      <c r="B142" s="41" t="str">
        <f>+VLOOKUP(C142,$C$2:$D$5,2)</f>
        <v>02</v>
      </c>
      <c r="C142" s="43" t="s">
        <v>313</v>
      </c>
      <c r="D142" s="41" t="str">
        <f>+VLOOKUP(E142,$E$2:$F$4,2)</f>
        <v>03</v>
      </c>
      <c r="E142" s="43" t="s">
        <v>13</v>
      </c>
      <c r="F142" s="62" t="str">
        <f>+VLOOKUP(G142,$G$2:$H$5,2)</f>
        <v>04</v>
      </c>
      <c r="G142" s="43" t="s">
        <v>6</v>
      </c>
      <c r="H142" s="62" t="str">
        <f t="shared" si="6"/>
        <v>06</v>
      </c>
      <c r="I142" s="43" t="s">
        <v>339</v>
      </c>
      <c r="J142" s="56" t="s">
        <v>20</v>
      </c>
      <c r="K142" s="56" t="s">
        <v>20</v>
      </c>
      <c r="L142" s="56" t="s">
        <v>20</v>
      </c>
      <c r="M142" s="56" t="s">
        <v>20</v>
      </c>
      <c r="N142" s="143" t="s">
        <v>20</v>
      </c>
      <c r="O142" s="143" t="s">
        <v>20</v>
      </c>
      <c r="P142" s="53">
        <v>0.5</v>
      </c>
    </row>
    <row r="143" spans="1:16" ht="15">
      <c r="A143" s="40" t="str">
        <f t="shared" si="7"/>
        <v>03010101</v>
      </c>
      <c r="B143" s="41" t="str">
        <f t="shared" si="8"/>
        <v>03</v>
      </c>
      <c r="C143" s="43" t="s">
        <v>314</v>
      </c>
      <c r="D143" s="41" t="str">
        <f t="shared" si="9"/>
        <v>01</v>
      </c>
      <c r="E143" s="43" t="s">
        <v>321</v>
      </c>
      <c r="F143" s="62" t="str">
        <f t="shared" si="5"/>
        <v>01</v>
      </c>
      <c r="G143" s="43" t="s">
        <v>4</v>
      </c>
      <c r="H143" s="62" t="str">
        <f t="shared" si="6"/>
        <v>01</v>
      </c>
      <c r="I143" s="40">
        <v>1</v>
      </c>
      <c r="K143" s="55">
        <v>0</v>
      </c>
      <c r="L143" s="55">
        <v>8</v>
      </c>
      <c r="M143" s="55">
        <v>20</v>
      </c>
      <c r="N143" s="53" t="e">
        <f>+'ふん尿排泄原単位'!$I$8/('草地施肥標準'!K143*10)</f>
        <v>#DIV/0!</v>
      </c>
      <c r="O143" s="53">
        <f>+'ふん尿排泄原単位'!$I$9/('草地施肥標準'!M143*10)</f>
        <v>0.5782079999999999</v>
      </c>
      <c r="P143" s="53">
        <f>+IF(J143=0,IF(K143=0,9999,MAX(N143:O143)),'ふん尿排泄原単位'!$K$7*365/('草地施肥標準'!J143*10000))</f>
        <v>9999</v>
      </c>
    </row>
    <row r="144" spans="1:16" ht="15">
      <c r="A144" s="40" t="str">
        <f t="shared" si="7"/>
        <v>03010102</v>
      </c>
      <c r="B144" s="41" t="str">
        <f t="shared" si="8"/>
        <v>03</v>
      </c>
      <c r="C144" s="43" t="s">
        <v>314</v>
      </c>
      <c r="D144" s="41" t="str">
        <f t="shared" si="9"/>
        <v>01</v>
      </c>
      <c r="E144" s="43" t="s">
        <v>321</v>
      </c>
      <c r="F144" s="62" t="str">
        <f t="shared" si="5"/>
        <v>01</v>
      </c>
      <c r="G144" s="43" t="s">
        <v>4</v>
      </c>
      <c r="H144" s="62" t="str">
        <f t="shared" si="6"/>
        <v>02</v>
      </c>
      <c r="I144" s="40">
        <v>2</v>
      </c>
      <c r="K144" s="55">
        <v>8</v>
      </c>
      <c r="L144" s="55">
        <v>8</v>
      </c>
      <c r="M144" s="55">
        <v>20</v>
      </c>
      <c r="N144" s="53">
        <f>+'ふん尿排泄原単位'!$I$8/('草地施肥標準'!K144*10)</f>
        <v>0.64650625</v>
      </c>
      <c r="O144" s="53">
        <f>+'ふん尿排泄原単位'!$I$9/('草地施肥標準'!M144*10)</f>
        <v>0.5782079999999999</v>
      </c>
      <c r="P144" s="53">
        <f>+IF(J144=0,IF(K144=0,9999,MAX(N144:O144)),'ふん尿排泄原単位'!$K$7*365/('草地施肥標準'!J144*10000))</f>
        <v>0.64650625</v>
      </c>
    </row>
    <row r="145" spans="1:16" ht="15">
      <c r="A145" s="40" t="str">
        <f t="shared" si="7"/>
        <v>03010103</v>
      </c>
      <c r="B145" s="41" t="str">
        <f t="shared" si="8"/>
        <v>03</v>
      </c>
      <c r="C145" s="43" t="s">
        <v>314</v>
      </c>
      <c r="D145" s="41" t="str">
        <f t="shared" si="9"/>
        <v>01</v>
      </c>
      <c r="E145" s="43" t="s">
        <v>321</v>
      </c>
      <c r="F145" s="62" t="str">
        <f t="shared" si="5"/>
        <v>01</v>
      </c>
      <c r="G145" s="43" t="s">
        <v>4</v>
      </c>
      <c r="H145" s="62" t="str">
        <f t="shared" si="6"/>
        <v>03</v>
      </c>
      <c r="I145" s="40">
        <v>3</v>
      </c>
      <c r="K145" s="55">
        <v>10</v>
      </c>
      <c r="L145" s="55">
        <v>8</v>
      </c>
      <c r="M145" s="55">
        <v>20</v>
      </c>
      <c r="N145" s="53">
        <f>+'ふん尿排泄原単位'!$I$8/('草地施肥標準'!K145*10)</f>
        <v>0.5172049999999999</v>
      </c>
      <c r="O145" s="53">
        <f>+'ふん尿排泄原単位'!$I$9/('草地施肥標準'!M145*10)</f>
        <v>0.5782079999999999</v>
      </c>
      <c r="P145" s="53">
        <f>+IF(J145=0,IF(K145=0,9999,MAX(N145:O145)),'ふん尿排泄原単位'!$K$7*365/('草地施肥標準'!J145*10000))</f>
        <v>0.5782079999999999</v>
      </c>
    </row>
    <row r="146" spans="1:16" ht="15">
      <c r="A146" s="40" t="str">
        <f t="shared" si="7"/>
        <v>03010105</v>
      </c>
      <c r="B146" s="41" t="str">
        <f t="shared" si="8"/>
        <v>03</v>
      </c>
      <c r="C146" s="43" t="s">
        <v>314</v>
      </c>
      <c r="D146" s="41" t="str">
        <f t="shared" si="9"/>
        <v>01</v>
      </c>
      <c r="E146" s="43" t="s">
        <v>321</v>
      </c>
      <c r="F146" s="62" t="str">
        <f t="shared" si="5"/>
        <v>01</v>
      </c>
      <c r="G146" s="43" t="s">
        <v>4</v>
      </c>
      <c r="H146" s="62" t="str">
        <f t="shared" si="6"/>
        <v>05</v>
      </c>
      <c r="I146" s="43" t="s">
        <v>10</v>
      </c>
      <c r="J146" s="54">
        <v>6</v>
      </c>
      <c r="K146" s="56" t="s">
        <v>20</v>
      </c>
      <c r="L146" s="56" t="s">
        <v>20</v>
      </c>
      <c r="M146" s="56" t="s">
        <v>20</v>
      </c>
      <c r="N146" s="41" t="s">
        <v>20</v>
      </c>
      <c r="O146" s="41" t="s">
        <v>20</v>
      </c>
      <c r="P146" s="53">
        <f>+IF(J146=0,IF(K146=0,9999,MAX(N146:O146)),'ふん尿排泄原単位'!$K$7*365/('草地施肥標準'!J146*10000))</f>
        <v>0.3917666666666667</v>
      </c>
    </row>
    <row r="147" spans="1:16" ht="15">
      <c r="A147" s="40" t="str">
        <f>+B147&amp;D147&amp;F147&amp;H147</f>
        <v>03010106</v>
      </c>
      <c r="B147" s="41" t="str">
        <f>+VLOOKUP(C147,$C$2:$D$5,2)</f>
        <v>03</v>
      </c>
      <c r="C147" s="43" t="s">
        <v>314</v>
      </c>
      <c r="D147" s="41" t="str">
        <f>+VLOOKUP(E147,$E$2:$F$4,2)</f>
        <v>01</v>
      </c>
      <c r="E147" s="43" t="s">
        <v>321</v>
      </c>
      <c r="F147" s="62" t="str">
        <f>+VLOOKUP(G147,$G$2:$H$5,2)</f>
        <v>01</v>
      </c>
      <c r="G147" s="43" t="s">
        <v>4</v>
      </c>
      <c r="H147" s="62" t="str">
        <f t="shared" si="6"/>
        <v>06</v>
      </c>
      <c r="I147" s="43" t="s">
        <v>339</v>
      </c>
      <c r="J147" s="56" t="s">
        <v>20</v>
      </c>
      <c r="K147" s="56" t="s">
        <v>20</v>
      </c>
      <c r="L147" s="56" t="s">
        <v>20</v>
      </c>
      <c r="M147" s="56" t="s">
        <v>20</v>
      </c>
      <c r="N147" s="143" t="s">
        <v>20</v>
      </c>
      <c r="O147" s="143" t="s">
        <v>20</v>
      </c>
      <c r="P147" s="53">
        <v>0.5</v>
      </c>
    </row>
    <row r="148" spans="1:16" ht="15">
      <c r="A148" s="40" t="str">
        <f t="shared" si="7"/>
        <v>03010201</v>
      </c>
      <c r="B148" s="41" t="str">
        <f t="shared" si="8"/>
        <v>03</v>
      </c>
      <c r="C148" s="43" t="s">
        <v>314</v>
      </c>
      <c r="D148" s="41" t="str">
        <f t="shared" si="9"/>
        <v>01</v>
      </c>
      <c r="E148" s="43" t="s">
        <v>321</v>
      </c>
      <c r="F148" s="62" t="str">
        <f t="shared" si="5"/>
        <v>02</v>
      </c>
      <c r="G148" s="43" t="s">
        <v>11</v>
      </c>
      <c r="H148" s="62" t="str">
        <f t="shared" si="6"/>
        <v>01</v>
      </c>
      <c r="I148" s="40">
        <v>1</v>
      </c>
      <c r="K148" s="56" t="s">
        <v>20</v>
      </c>
      <c r="L148" s="56" t="s">
        <v>20</v>
      </c>
      <c r="M148" s="56" t="s">
        <v>20</v>
      </c>
      <c r="N148" s="41" t="s">
        <v>20</v>
      </c>
      <c r="O148" s="41" t="s">
        <v>20</v>
      </c>
      <c r="P148" s="41" t="s">
        <v>20</v>
      </c>
    </row>
    <row r="149" spans="1:16" ht="15">
      <c r="A149" s="40" t="str">
        <f t="shared" si="7"/>
        <v>03010202</v>
      </c>
      <c r="B149" s="41" t="str">
        <f t="shared" si="8"/>
        <v>03</v>
      </c>
      <c r="C149" s="43" t="s">
        <v>314</v>
      </c>
      <c r="D149" s="41" t="str">
        <f t="shared" si="9"/>
        <v>01</v>
      </c>
      <c r="E149" s="43" t="s">
        <v>321</v>
      </c>
      <c r="F149" s="62" t="str">
        <f t="shared" si="5"/>
        <v>02</v>
      </c>
      <c r="G149" s="43" t="s">
        <v>11</v>
      </c>
      <c r="H149" s="62" t="str">
        <f t="shared" si="6"/>
        <v>02</v>
      </c>
      <c r="I149" s="40">
        <v>2</v>
      </c>
      <c r="K149" s="56" t="s">
        <v>20</v>
      </c>
      <c r="L149" s="56" t="s">
        <v>20</v>
      </c>
      <c r="M149" s="56" t="s">
        <v>20</v>
      </c>
      <c r="N149" s="41" t="s">
        <v>20</v>
      </c>
      <c r="O149" s="41" t="s">
        <v>20</v>
      </c>
      <c r="P149" s="41" t="s">
        <v>20</v>
      </c>
    </row>
    <row r="150" spans="1:16" ht="15">
      <c r="A150" s="40" t="str">
        <f t="shared" si="7"/>
        <v>03010203</v>
      </c>
      <c r="B150" s="41" t="str">
        <f t="shared" si="8"/>
        <v>03</v>
      </c>
      <c r="C150" s="43" t="s">
        <v>314</v>
      </c>
      <c r="D150" s="41" t="str">
        <f t="shared" si="9"/>
        <v>01</v>
      </c>
      <c r="E150" s="43" t="s">
        <v>321</v>
      </c>
      <c r="F150" s="62" t="str">
        <f t="shared" si="5"/>
        <v>02</v>
      </c>
      <c r="G150" s="43" t="s">
        <v>11</v>
      </c>
      <c r="H150" s="62" t="str">
        <f t="shared" si="6"/>
        <v>03</v>
      </c>
      <c r="I150" s="40">
        <v>3</v>
      </c>
      <c r="K150" s="56" t="s">
        <v>20</v>
      </c>
      <c r="L150" s="56" t="s">
        <v>20</v>
      </c>
      <c r="M150" s="56" t="s">
        <v>20</v>
      </c>
      <c r="N150" s="41" t="s">
        <v>20</v>
      </c>
      <c r="O150" s="41" t="s">
        <v>20</v>
      </c>
      <c r="P150" s="41" t="s">
        <v>20</v>
      </c>
    </row>
    <row r="151" spans="1:16" ht="15">
      <c r="A151" s="40" t="str">
        <f t="shared" si="7"/>
        <v>03010205</v>
      </c>
      <c r="B151" s="41" t="str">
        <f t="shared" si="8"/>
        <v>03</v>
      </c>
      <c r="C151" s="43" t="s">
        <v>314</v>
      </c>
      <c r="D151" s="41" t="str">
        <f t="shared" si="9"/>
        <v>01</v>
      </c>
      <c r="E151" s="43" t="s">
        <v>321</v>
      </c>
      <c r="F151" s="62" t="str">
        <f t="shared" si="5"/>
        <v>02</v>
      </c>
      <c r="G151" s="43" t="s">
        <v>11</v>
      </c>
      <c r="H151" s="62" t="str">
        <f t="shared" si="6"/>
        <v>05</v>
      </c>
      <c r="I151" s="43" t="s">
        <v>10</v>
      </c>
      <c r="J151" s="54">
        <v>5</v>
      </c>
      <c r="K151" s="56" t="s">
        <v>20</v>
      </c>
      <c r="L151" s="56" t="s">
        <v>20</v>
      </c>
      <c r="M151" s="56" t="s">
        <v>20</v>
      </c>
      <c r="N151" s="41" t="s">
        <v>20</v>
      </c>
      <c r="O151" s="41" t="s">
        <v>20</v>
      </c>
      <c r="P151" s="53">
        <f>+IF(J151=0,IF(K151=0,9999,MAX(N151:O151)),'ふん尿排泄原単位'!$K$7*365/('草地施肥標準'!J151*10000))</f>
        <v>0.4701200000000001</v>
      </c>
    </row>
    <row r="152" spans="1:16" ht="15">
      <c r="A152" s="40" t="str">
        <f>+B152&amp;D152&amp;F152&amp;H152</f>
        <v>03010206</v>
      </c>
      <c r="B152" s="41" t="str">
        <f>+VLOOKUP(C152,$C$2:$D$5,2)</f>
        <v>03</v>
      </c>
      <c r="C152" s="43" t="s">
        <v>314</v>
      </c>
      <c r="D152" s="41" t="str">
        <f>+VLOOKUP(E152,$E$2:$F$4,2)</f>
        <v>01</v>
      </c>
      <c r="E152" s="43" t="s">
        <v>321</v>
      </c>
      <c r="F152" s="62" t="str">
        <f>+VLOOKUP(G152,$G$2:$H$5,2)</f>
        <v>02</v>
      </c>
      <c r="G152" s="43" t="s">
        <v>11</v>
      </c>
      <c r="H152" s="62" t="str">
        <f t="shared" si="6"/>
        <v>06</v>
      </c>
      <c r="I152" s="43" t="s">
        <v>339</v>
      </c>
      <c r="J152" s="56" t="s">
        <v>20</v>
      </c>
      <c r="K152" s="56" t="s">
        <v>20</v>
      </c>
      <c r="L152" s="56" t="s">
        <v>20</v>
      </c>
      <c r="M152" s="56" t="s">
        <v>20</v>
      </c>
      <c r="N152" s="143" t="s">
        <v>20</v>
      </c>
      <c r="O152" s="143" t="s">
        <v>20</v>
      </c>
      <c r="P152" s="53">
        <v>0.5</v>
      </c>
    </row>
    <row r="153" spans="1:16" ht="15">
      <c r="A153" s="40" t="str">
        <f t="shared" si="7"/>
        <v>03010301</v>
      </c>
      <c r="B153" s="41" t="str">
        <f t="shared" si="8"/>
        <v>03</v>
      </c>
      <c r="C153" s="43" t="s">
        <v>314</v>
      </c>
      <c r="D153" s="41" t="str">
        <f t="shared" si="9"/>
        <v>01</v>
      </c>
      <c r="E153" s="43" t="s">
        <v>321</v>
      </c>
      <c r="F153" s="62" t="str">
        <f t="shared" si="5"/>
        <v>03</v>
      </c>
      <c r="G153" s="43" t="s">
        <v>7</v>
      </c>
      <c r="H153" s="62" t="str">
        <f t="shared" si="6"/>
        <v>01</v>
      </c>
      <c r="I153" s="40">
        <v>1</v>
      </c>
      <c r="K153" s="55">
        <v>0</v>
      </c>
      <c r="L153" s="55">
        <v>10</v>
      </c>
      <c r="M153" s="55">
        <v>22</v>
      </c>
      <c r="N153" s="53" t="e">
        <f>+'ふん尿排泄原単位'!$I$8/('草地施肥標準'!K153*10)</f>
        <v>#DIV/0!</v>
      </c>
      <c r="O153" s="53">
        <f>+'ふん尿排泄原単位'!$I$9/('草地施肥標準'!M153*10)</f>
        <v>0.5256436363636363</v>
      </c>
      <c r="P153" s="53">
        <f>+IF(J153=0,IF(K153=0,9999,MAX(N153:O153)),'ふん尿排泄原単位'!$K$7*365/('草地施肥標準'!J153*10000))</f>
        <v>9999</v>
      </c>
    </row>
    <row r="154" spans="1:16" ht="15">
      <c r="A154" s="40" t="str">
        <f t="shared" si="7"/>
        <v>03010302</v>
      </c>
      <c r="B154" s="41" t="str">
        <f t="shared" si="8"/>
        <v>03</v>
      </c>
      <c r="C154" s="43" t="s">
        <v>314</v>
      </c>
      <c r="D154" s="41" t="str">
        <f t="shared" si="9"/>
        <v>01</v>
      </c>
      <c r="E154" s="43" t="s">
        <v>321</v>
      </c>
      <c r="F154" s="62" t="str">
        <f t="shared" si="5"/>
        <v>03</v>
      </c>
      <c r="G154" s="43" t="s">
        <v>7</v>
      </c>
      <c r="H154" s="62" t="str">
        <f t="shared" si="6"/>
        <v>02</v>
      </c>
      <c r="I154" s="40">
        <v>2</v>
      </c>
      <c r="K154" s="55">
        <v>8</v>
      </c>
      <c r="L154" s="55">
        <v>10</v>
      </c>
      <c r="M154" s="55">
        <v>22</v>
      </c>
      <c r="N154" s="53">
        <f>+'ふん尿排泄原単位'!$I$8/('草地施肥標準'!K154*10)</f>
        <v>0.64650625</v>
      </c>
      <c r="O154" s="53">
        <f>+'ふん尿排泄原単位'!$I$9/('草地施肥標準'!M154*10)</f>
        <v>0.5256436363636363</v>
      </c>
      <c r="P154" s="53">
        <f>+IF(J154=0,IF(K154=0,9999,MAX(N154:O154)),'ふん尿排泄原単位'!$K$7*365/('草地施肥標準'!J154*10000))</f>
        <v>0.64650625</v>
      </c>
    </row>
    <row r="155" spans="1:16" ht="15">
      <c r="A155" s="40" t="str">
        <f t="shared" si="7"/>
        <v>03010303</v>
      </c>
      <c r="B155" s="41" t="str">
        <f t="shared" si="8"/>
        <v>03</v>
      </c>
      <c r="C155" s="43" t="s">
        <v>314</v>
      </c>
      <c r="D155" s="41" t="str">
        <f t="shared" si="9"/>
        <v>01</v>
      </c>
      <c r="E155" s="43" t="s">
        <v>321</v>
      </c>
      <c r="F155" s="62" t="str">
        <f t="shared" si="5"/>
        <v>03</v>
      </c>
      <c r="G155" s="43" t="s">
        <v>7</v>
      </c>
      <c r="H155" s="62" t="str">
        <f t="shared" si="6"/>
        <v>03</v>
      </c>
      <c r="I155" s="40">
        <v>3</v>
      </c>
      <c r="K155" s="55">
        <v>10</v>
      </c>
      <c r="L155" s="55">
        <v>10</v>
      </c>
      <c r="M155" s="55">
        <v>22</v>
      </c>
      <c r="N155" s="53">
        <f>+'ふん尿排泄原単位'!$I$8/('草地施肥標準'!K155*10)</f>
        <v>0.5172049999999999</v>
      </c>
      <c r="O155" s="53">
        <f>+'ふん尿排泄原単位'!$I$9/('草地施肥標準'!M155*10)</f>
        <v>0.5256436363636363</v>
      </c>
      <c r="P155" s="53">
        <f>+IF(J155=0,IF(K155=0,9999,MAX(N155:O155)),'ふん尿排泄原単位'!$K$7*365/('草地施肥標準'!J155*10000))</f>
        <v>0.5256436363636363</v>
      </c>
    </row>
    <row r="156" spans="1:16" ht="15">
      <c r="A156" s="40" t="str">
        <f t="shared" si="7"/>
        <v>03010305</v>
      </c>
      <c r="B156" s="41" t="str">
        <f t="shared" si="8"/>
        <v>03</v>
      </c>
      <c r="C156" s="43" t="s">
        <v>314</v>
      </c>
      <c r="D156" s="41" t="str">
        <f t="shared" si="9"/>
        <v>01</v>
      </c>
      <c r="E156" s="43" t="s">
        <v>321</v>
      </c>
      <c r="F156" s="62" t="str">
        <f t="shared" si="5"/>
        <v>03</v>
      </c>
      <c r="G156" s="43" t="s">
        <v>7</v>
      </c>
      <c r="H156" s="62" t="str">
        <f t="shared" si="6"/>
        <v>05</v>
      </c>
      <c r="I156" s="43" t="s">
        <v>10</v>
      </c>
      <c r="J156" s="54">
        <v>5</v>
      </c>
      <c r="K156" s="56" t="s">
        <v>20</v>
      </c>
      <c r="L156" s="56" t="s">
        <v>20</v>
      </c>
      <c r="M156" s="56" t="s">
        <v>20</v>
      </c>
      <c r="N156" s="41" t="s">
        <v>20</v>
      </c>
      <c r="O156" s="41" t="s">
        <v>20</v>
      </c>
      <c r="P156" s="53">
        <f>+IF(J156=0,IF(K156=0,9999,MAX(N156:O156)),'ふん尿排泄原単位'!$K$7*365/('草地施肥標準'!J156*10000))</f>
        <v>0.4701200000000001</v>
      </c>
    </row>
    <row r="157" spans="1:16" ht="15">
      <c r="A157" s="40" t="str">
        <f>+B157&amp;D157&amp;F157&amp;H157</f>
        <v>03010306</v>
      </c>
      <c r="B157" s="41" t="str">
        <f>+VLOOKUP(C157,$C$2:$D$5,2)</f>
        <v>03</v>
      </c>
      <c r="C157" s="43" t="s">
        <v>314</v>
      </c>
      <c r="D157" s="41" t="str">
        <f>+VLOOKUP(E157,$E$2:$F$4,2)</f>
        <v>01</v>
      </c>
      <c r="E157" s="43" t="s">
        <v>321</v>
      </c>
      <c r="F157" s="62" t="str">
        <f>+VLOOKUP(G157,$G$2:$H$5,2)</f>
        <v>03</v>
      </c>
      <c r="G157" s="43" t="s">
        <v>7</v>
      </c>
      <c r="H157" s="62" t="str">
        <f t="shared" si="6"/>
        <v>06</v>
      </c>
      <c r="I157" s="43" t="s">
        <v>339</v>
      </c>
      <c r="J157" s="56" t="s">
        <v>20</v>
      </c>
      <c r="K157" s="56" t="s">
        <v>20</v>
      </c>
      <c r="L157" s="56" t="s">
        <v>20</v>
      </c>
      <c r="M157" s="56" t="s">
        <v>20</v>
      </c>
      <c r="N157" s="143" t="s">
        <v>20</v>
      </c>
      <c r="O157" s="143" t="s">
        <v>20</v>
      </c>
      <c r="P157" s="53">
        <v>0.5</v>
      </c>
    </row>
    <row r="158" spans="1:16" ht="15">
      <c r="A158" s="40" t="str">
        <f t="shared" si="7"/>
        <v>03010401</v>
      </c>
      <c r="B158" s="41" t="str">
        <f t="shared" si="8"/>
        <v>03</v>
      </c>
      <c r="C158" s="43" t="s">
        <v>314</v>
      </c>
      <c r="D158" s="41" t="str">
        <f t="shared" si="9"/>
        <v>01</v>
      </c>
      <c r="E158" s="43" t="s">
        <v>321</v>
      </c>
      <c r="F158" s="62" t="str">
        <f t="shared" si="5"/>
        <v>04</v>
      </c>
      <c r="G158" s="43" t="s">
        <v>6</v>
      </c>
      <c r="H158" s="62" t="str">
        <f t="shared" si="6"/>
        <v>01</v>
      </c>
      <c r="I158" s="40">
        <v>1</v>
      </c>
      <c r="K158" s="55">
        <v>0</v>
      </c>
      <c r="L158" s="55">
        <v>8</v>
      </c>
      <c r="M158" s="55">
        <v>20</v>
      </c>
      <c r="N158" s="53" t="e">
        <f>+'ふん尿排泄原単位'!$I$8/('草地施肥標準'!K158*10)</f>
        <v>#DIV/0!</v>
      </c>
      <c r="O158" s="53">
        <f>+'ふん尿排泄原単位'!$I$9/('草地施肥標準'!M158*10)</f>
        <v>0.5782079999999999</v>
      </c>
      <c r="P158" s="53">
        <f>+IF(J158=0,IF(K158=0,9999,MAX(N158:O158)),'ふん尿排泄原単位'!$K$7*365/('草地施肥標準'!J158*10000))</f>
        <v>9999</v>
      </c>
    </row>
    <row r="159" spans="1:16" ht="15">
      <c r="A159" s="40" t="str">
        <f t="shared" si="7"/>
        <v>03010402</v>
      </c>
      <c r="B159" s="41" t="str">
        <f t="shared" si="8"/>
        <v>03</v>
      </c>
      <c r="C159" s="43" t="s">
        <v>314</v>
      </c>
      <c r="D159" s="41" t="str">
        <f t="shared" si="9"/>
        <v>01</v>
      </c>
      <c r="E159" s="43" t="s">
        <v>321</v>
      </c>
      <c r="F159" s="62" t="str">
        <f t="shared" si="5"/>
        <v>04</v>
      </c>
      <c r="G159" s="43" t="s">
        <v>6</v>
      </c>
      <c r="H159" s="62" t="str">
        <f t="shared" si="6"/>
        <v>02</v>
      </c>
      <c r="I159" s="40">
        <v>2</v>
      </c>
      <c r="K159" s="55">
        <v>8</v>
      </c>
      <c r="L159" s="55">
        <v>8</v>
      </c>
      <c r="M159" s="55">
        <v>20</v>
      </c>
      <c r="N159" s="53">
        <f>+'ふん尿排泄原単位'!$I$8/('草地施肥標準'!K159*10)</f>
        <v>0.64650625</v>
      </c>
      <c r="O159" s="53">
        <f>+'ふん尿排泄原単位'!$I$9/('草地施肥標準'!M159*10)</f>
        <v>0.5782079999999999</v>
      </c>
      <c r="P159" s="53">
        <f>+IF(J159=0,IF(K159=0,9999,MAX(N159:O159)),'ふん尿排泄原単位'!$K$7*365/('草地施肥標準'!J159*10000))</f>
        <v>0.64650625</v>
      </c>
    </row>
    <row r="160" spans="1:16" ht="15">
      <c r="A160" s="40" t="str">
        <f t="shared" si="7"/>
        <v>03010403</v>
      </c>
      <c r="B160" s="41" t="str">
        <f t="shared" si="8"/>
        <v>03</v>
      </c>
      <c r="C160" s="43" t="s">
        <v>314</v>
      </c>
      <c r="D160" s="41" t="str">
        <f t="shared" si="9"/>
        <v>01</v>
      </c>
      <c r="E160" s="43" t="s">
        <v>321</v>
      </c>
      <c r="F160" s="62" t="str">
        <f t="shared" si="5"/>
        <v>04</v>
      </c>
      <c r="G160" s="43" t="s">
        <v>6</v>
      </c>
      <c r="H160" s="62" t="str">
        <f t="shared" si="6"/>
        <v>03</v>
      </c>
      <c r="I160" s="40">
        <v>3</v>
      </c>
      <c r="K160" s="55">
        <v>10</v>
      </c>
      <c r="L160" s="55">
        <v>8</v>
      </c>
      <c r="M160" s="55">
        <v>20</v>
      </c>
      <c r="N160" s="53">
        <f>+'ふん尿排泄原単位'!$I$8/('草地施肥標準'!K160*10)</f>
        <v>0.5172049999999999</v>
      </c>
      <c r="O160" s="53">
        <f>+'ふん尿排泄原単位'!$I$9/('草地施肥標準'!M160*10)</f>
        <v>0.5782079999999999</v>
      </c>
      <c r="P160" s="53">
        <f>+IF(J160=0,IF(K160=0,9999,MAX(N160:O160)),'ふん尿排泄原単位'!$K$7*365/('草地施肥標準'!J160*10000))</f>
        <v>0.5782079999999999</v>
      </c>
    </row>
    <row r="161" spans="1:16" ht="15">
      <c r="A161" s="40" t="str">
        <f t="shared" si="7"/>
        <v>03010405</v>
      </c>
      <c r="B161" s="41" t="str">
        <f t="shared" si="8"/>
        <v>03</v>
      </c>
      <c r="C161" s="43" t="s">
        <v>314</v>
      </c>
      <c r="D161" s="41" t="str">
        <f t="shared" si="9"/>
        <v>01</v>
      </c>
      <c r="E161" s="43" t="s">
        <v>321</v>
      </c>
      <c r="F161" s="62" t="str">
        <f t="shared" si="5"/>
        <v>04</v>
      </c>
      <c r="G161" s="43" t="s">
        <v>6</v>
      </c>
      <c r="H161" s="62" t="str">
        <f t="shared" si="6"/>
        <v>05</v>
      </c>
      <c r="I161" s="43" t="s">
        <v>10</v>
      </c>
      <c r="J161" s="54">
        <v>6</v>
      </c>
      <c r="K161" s="56" t="s">
        <v>20</v>
      </c>
      <c r="L161" s="56" t="s">
        <v>20</v>
      </c>
      <c r="M161" s="56" t="s">
        <v>20</v>
      </c>
      <c r="N161" s="41" t="s">
        <v>20</v>
      </c>
      <c r="O161" s="41" t="s">
        <v>20</v>
      </c>
      <c r="P161" s="53">
        <f>+IF(J161=0,IF(K161=0,9999,MAX(N161:O161)),'ふん尿排泄原単位'!$K$7*365/('草地施肥標準'!J161*10000))</f>
        <v>0.3917666666666667</v>
      </c>
    </row>
    <row r="162" spans="1:16" ht="15">
      <c r="A162" s="40" t="str">
        <f>+B162&amp;D162&amp;F162&amp;H162</f>
        <v>03010406</v>
      </c>
      <c r="B162" s="41" t="str">
        <f>+VLOOKUP(C162,$C$2:$D$5,2)</f>
        <v>03</v>
      </c>
      <c r="C162" s="43" t="s">
        <v>314</v>
      </c>
      <c r="D162" s="41" t="str">
        <f>+VLOOKUP(E162,$E$2:$F$4,2)</f>
        <v>01</v>
      </c>
      <c r="E162" s="43" t="s">
        <v>321</v>
      </c>
      <c r="F162" s="62" t="str">
        <f>+VLOOKUP(G162,$G$2:$H$5,2)</f>
        <v>04</v>
      </c>
      <c r="G162" s="43" t="s">
        <v>6</v>
      </c>
      <c r="H162" s="62" t="str">
        <f t="shared" si="6"/>
        <v>06</v>
      </c>
      <c r="I162" s="43" t="s">
        <v>339</v>
      </c>
      <c r="J162" s="56" t="s">
        <v>20</v>
      </c>
      <c r="K162" s="56" t="s">
        <v>20</v>
      </c>
      <c r="L162" s="56" t="s">
        <v>20</v>
      </c>
      <c r="M162" s="56" t="s">
        <v>20</v>
      </c>
      <c r="N162" s="143" t="s">
        <v>20</v>
      </c>
      <c r="O162" s="143" t="s">
        <v>20</v>
      </c>
      <c r="P162" s="53">
        <v>0.5</v>
      </c>
    </row>
    <row r="163" spans="1:16" ht="15">
      <c r="A163" s="40" t="str">
        <f t="shared" si="7"/>
        <v>03020101</v>
      </c>
      <c r="B163" s="41" t="str">
        <f t="shared" si="8"/>
        <v>03</v>
      </c>
      <c r="C163" s="43" t="s">
        <v>314</v>
      </c>
      <c r="D163" s="41" t="str">
        <f t="shared" si="9"/>
        <v>02</v>
      </c>
      <c r="E163" s="43" t="s">
        <v>12</v>
      </c>
      <c r="F163" s="62" t="str">
        <f t="shared" si="5"/>
        <v>01</v>
      </c>
      <c r="G163" s="43" t="s">
        <v>4</v>
      </c>
      <c r="H163" s="62" t="str">
        <f t="shared" si="6"/>
        <v>01</v>
      </c>
      <c r="I163" s="40">
        <v>1</v>
      </c>
      <c r="K163" s="55">
        <v>0</v>
      </c>
      <c r="L163" s="55">
        <v>8</v>
      </c>
      <c r="M163" s="55">
        <v>15</v>
      </c>
      <c r="N163" s="53" t="e">
        <f>+'ふん尿排泄原単位'!$I$8/('草地施肥標準'!K163*10)</f>
        <v>#DIV/0!</v>
      </c>
      <c r="O163" s="53">
        <f>+'ふん尿排泄原単位'!$I$9/('草地施肥標準'!M163*10)</f>
        <v>0.770944</v>
      </c>
      <c r="P163" s="53">
        <f>+IF(J163=0,IF(K163=0,9999,MAX(N163:O163)),'ふん尿排泄原単位'!$K$7*365/('草地施肥標準'!J163*10000))</f>
        <v>9999</v>
      </c>
    </row>
    <row r="164" spans="1:16" ht="15">
      <c r="A164" s="40" t="str">
        <f t="shared" si="7"/>
        <v>03020102</v>
      </c>
      <c r="B164" s="41" t="str">
        <f t="shared" si="8"/>
        <v>03</v>
      </c>
      <c r="C164" s="43" t="s">
        <v>314</v>
      </c>
      <c r="D164" s="41" t="str">
        <f t="shared" si="9"/>
        <v>02</v>
      </c>
      <c r="E164" s="43" t="s">
        <v>12</v>
      </c>
      <c r="F164" s="62" t="str">
        <f t="shared" si="5"/>
        <v>01</v>
      </c>
      <c r="G164" s="43" t="s">
        <v>4</v>
      </c>
      <c r="H164" s="62" t="str">
        <f t="shared" si="6"/>
        <v>02</v>
      </c>
      <c r="I164" s="40">
        <v>2</v>
      </c>
      <c r="K164" s="55">
        <v>6</v>
      </c>
      <c r="L164" s="55">
        <v>8</v>
      </c>
      <c r="M164" s="55">
        <v>15</v>
      </c>
      <c r="N164" s="53">
        <f>+'ふん尿排泄原単位'!$I$8/('草地施肥標準'!K164*10)</f>
        <v>0.8620083333333333</v>
      </c>
      <c r="O164" s="53">
        <f>+'ふん尿排泄原単位'!$I$9/('草地施肥標準'!M164*10)</f>
        <v>0.770944</v>
      </c>
      <c r="P164" s="53">
        <f>+IF(J164=0,IF(K164=0,9999,MAX(N164:O164)),'ふん尿排泄原単位'!$K$7*365/('草地施肥標準'!J164*10000))</f>
        <v>0.8620083333333333</v>
      </c>
    </row>
    <row r="165" spans="1:16" ht="15">
      <c r="A165" s="40" t="str">
        <f t="shared" si="7"/>
        <v>03020103</v>
      </c>
      <c r="B165" s="41" t="str">
        <f t="shared" si="8"/>
        <v>03</v>
      </c>
      <c r="C165" s="43" t="s">
        <v>314</v>
      </c>
      <c r="D165" s="41" t="str">
        <f t="shared" si="9"/>
        <v>02</v>
      </c>
      <c r="E165" s="43" t="s">
        <v>12</v>
      </c>
      <c r="F165" s="62" t="str">
        <f t="shared" si="5"/>
        <v>01</v>
      </c>
      <c r="G165" s="43" t="s">
        <v>4</v>
      </c>
      <c r="H165" s="62" t="str">
        <f t="shared" si="6"/>
        <v>03</v>
      </c>
      <c r="I165" s="40">
        <v>3</v>
      </c>
      <c r="K165" s="55">
        <v>10</v>
      </c>
      <c r="L165" s="55">
        <v>8</v>
      </c>
      <c r="M165" s="55">
        <v>15</v>
      </c>
      <c r="N165" s="53">
        <f>+'ふん尿排泄原単位'!$I$8/('草地施肥標準'!K165*10)</f>
        <v>0.5172049999999999</v>
      </c>
      <c r="O165" s="53">
        <f>+'ふん尿排泄原単位'!$I$9/('草地施肥標準'!M165*10)</f>
        <v>0.770944</v>
      </c>
      <c r="P165" s="53">
        <f>+IF(J165=0,IF(K165=0,9999,MAX(N165:O165)),'ふん尿排泄原単位'!$K$7*365/('草地施肥標準'!J165*10000))</f>
        <v>0.770944</v>
      </c>
    </row>
    <row r="166" spans="1:16" ht="15">
      <c r="A166" s="40" t="str">
        <f t="shared" si="7"/>
        <v>03020105</v>
      </c>
      <c r="B166" s="41" t="str">
        <f t="shared" si="8"/>
        <v>03</v>
      </c>
      <c r="C166" s="43" t="s">
        <v>314</v>
      </c>
      <c r="D166" s="41" t="str">
        <f t="shared" si="9"/>
        <v>02</v>
      </c>
      <c r="E166" s="43" t="s">
        <v>12</v>
      </c>
      <c r="F166" s="62" t="str">
        <f t="shared" si="5"/>
        <v>01</v>
      </c>
      <c r="G166" s="43" t="s">
        <v>4</v>
      </c>
      <c r="H166" s="62" t="str">
        <f t="shared" si="6"/>
        <v>05</v>
      </c>
      <c r="I166" s="43" t="s">
        <v>10</v>
      </c>
      <c r="J166" s="54">
        <v>6</v>
      </c>
      <c r="K166" s="56" t="s">
        <v>20</v>
      </c>
      <c r="L166" s="56" t="s">
        <v>20</v>
      </c>
      <c r="M166" s="56" t="s">
        <v>20</v>
      </c>
      <c r="N166" s="41" t="s">
        <v>20</v>
      </c>
      <c r="O166" s="41" t="s">
        <v>20</v>
      </c>
      <c r="P166" s="53">
        <f>+IF(J166=0,IF(K166=0,9999,MAX(N166:O166)),'ふん尿排泄原単位'!$K$7*365/('草地施肥標準'!J166*10000))</f>
        <v>0.3917666666666667</v>
      </c>
    </row>
    <row r="167" spans="1:16" ht="15">
      <c r="A167" s="40" t="str">
        <f>+B167&amp;D167&amp;F167&amp;H167</f>
        <v>03020106</v>
      </c>
      <c r="B167" s="41" t="str">
        <f>+VLOOKUP(C167,$C$2:$D$5,2)</f>
        <v>03</v>
      </c>
      <c r="C167" s="43" t="s">
        <v>314</v>
      </c>
      <c r="D167" s="41" t="str">
        <f>+VLOOKUP(E167,$E$2:$F$4,2)</f>
        <v>02</v>
      </c>
      <c r="E167" s="43" t="s">
        <v>12</v>
      </c>
      <c r="F167" s="62" t="str">
        <f>+VLOOKUP(G167,$G$2:$H$5,2)</f>
        <v>01</v>
      </c>
      <c r="G167" s="43" t="s">
        <v>4</v>
      </c>
      <c r="H167" s="62" t="str">
        <f t="shared" si="6"/>
        <v>06</v>
      </c>
      <c r="I167" s="43" t="s">
        <v>339</v>
      </c>
      <c r="J167" s="56" t="s">
        <v>20</v>
      </c>
      <c r="K167" s="56" t="s">
        <v>20</v>
      </c>
      <c r="L167" s="56" t="s">
        <v>20</v>
      </c>
      <c r="M167" s="56" t="s">
        <v>20</v>
      </c>
      <c r="N167" s="143" t="s">
        <v>20</v>
      </c>
      <c r="O167" s="143" t="s">
        <v>20</v>
      </c>
      <c r="P167" s="53">
        <v>0.5</v>
      </c>
    </row>
    <row r="168" spans="1:16" ht="15">
      <c r="A168" s="40" t="str">
        <f t="shared" si="7"/>
        <v>03020201</v>
      </c>
      <c r="B168" s="41" t="str">
        <f t="shared" si="8"/>
        <v>03</v>
      </c>
      <c r="C168" s="43" t="s">
        <v>314</v>
      </c>
      <c r="D168" s="41" t="str">
        <f t="shared" si="9"/>
        <v>02</v>
      </c>
      <c r="E168" s="43" t="s">
        <v>12</v>
      </c>
      <c r="F168" s="62" t="str">
        <f aca="true" t="shared" si="10" ref="F168:F246">+VLOOKUP(G168,$G$2:$H$5,2)</f>
        <v>02</v>
      </c>
      <c r="G168" s="43" t="s">
        <v>11</v>
      </c>
      <c r="H168" s="62" t="str">
        <f aca="true" t="shared" si="11" ref="H168:H247">+VLOOKUP(I168,$I$2:$J$7,2)</f>
        <v>01</v>
      </c>
      <c r="I168" s="40">
        <v>1</v>
      </c>
      <c r="K168" s="56" t="s">
        <v>20</v>
      </c>
      <c r="L168" s="56" t="s">
        <v>20</v>
      </c>
      <c r="M168" s="56" t="s">
        <v>20</v>
      </c>
      <c r="N168" s="41" t="s">
        <v>20</v>
      </c>
      <c r="O168" s="41" t="s">
        <v>20</v>
      </c>
      <c r="P168" s="41" t="s">
        <v>20</v>
      </c>
    </row>
    <row r="169" spans="1:16" ht="15">
      <c r="A169" s="40" t="str">
        <f aca="true" t="shared" si="12" ref="A169:A248">+B169&amp;D169&amp;F169&amp;H169</f>
        <v>03020202</v>
      </c>
      <c r="B169" s="41" t="str">
        <f aca="true" t="shared" si="13" ref="B169:B248">+VLOOKUP(C169,$C$2:$D$5,2)</f>
        <v>03</v>
      </c>
      <c r="C169" s="43" t="s">
        <v>314</v>
      </c>
      <c r="D169" s="41" t="str">
        <f aca="true" t="shared" si="14" ref="D169:D248">+VLOOKUP(E169,$E$2:$F$4,2)</f>
        <v>02</v>
      </c>
      <c r="E169" s="43" t="s">
        <v>12</v>
      </c>
      <c r="F169" s="62" t="str">
        <f t="shared" si="10"/>
        <v>02</v>
      </c>
      <c r="G169" s="43" t="s">
        <v>11</v>
      </c>
      <c r="H169" s="62" t="str">
        <f t="shared" si="11"/>
        <v>02</v>
      </c>
      <c r="I169" s="40">
        <v>2</v>
      </c>
      <c r="K169" s="56" t="s">
        <v>20</v>
      </c>
      <c r="L169" s="56" t="s">
        <v>20</v>
      </c>
      <c r="M169" s="56" t="s">
        <v>20</v>
      </c>
      <c r="N169" s="41" t="s">
        <v>20</v>
      </c>
      <c r="O169" s="41" t="s">
        <v>20</v>
      </c>
      <c r="P169" s="41" t="s">
        <v>20</v>
      </c>
    </row>
    <row r="170" spans="1:16" ht="15">
      <c r="A170" s="40" t="str">
        <f t="shared" si="12"/>
        <v>03020203</v>
      </c>
      <c r="B170" s="41" t="str">
        <f t="shared" si="13"/>
        <v>03</v>
      </c>
      <c r="C170" s="43" t="s">
        <v>314</v>
      </c>
      <c r="D170" s="41" t="str">
        <f t="shared" si="14"/>
        <v>02</v>
      </c>
      <c r="E170" s="43" t="s">
        <v>12</v>
      </c>
      <c r="F170" s="62" t="str">
        <f t="shared" si="10"/>
        <v>02</v>
      </c>
      <c r="G170" s="43" t="s">
        <v>11</v>
      </c>
      <c r="H170" s="62" t="str">
        <f t="shared" si="11"/>
        <v>03</v>
      </c>
      <c r="I170" s="40">
        <v>3</v>
      </c>
      <c r="K170" s="56" t="s">
        <v>20</v>
      </c>
      <c r="L170" s="56" t="s">
        <v>20</v>
      </c>
      <c r="M170" s="56" t="s">
        <v>20</v>
      </c>
      <c r="N170" s="41" t="s">
        <v>20</v>
      </c>
      <c r="O170" s="41" t="s">
        <v>20</v>
      </c>
      <c r="P170" s="41" t="s">
        <v>20</v>
      </c>
    </row>
    <row r="171" spans="1:16" ht="15">
      <c r="A171" s="40" t="str">
        <f t="shared" si="12"/>
        <v>03020205</v>
      </c>
      <c r="B171" s="41" t="str">
        <f t="shared" si="13"/>
        <v>03</v>
      </c>
      <c r="C171" s="43" t="s">
        <v>314</v>
      </c>
      <c r="D171" s="41" t="str">
        <f t="shared" si="14"/>
        <v>02</v>
      </c>
      <c r="E171" s="43" t="s">
        <v>12</v>
      </c>
      <c r="F171" s="62" t="str">
        <f t="shared" si="10"/>
        <v>02</v>
      </c>
      <c r="G171" s="43" t="s">
        <v>11</v>
      </c>
      <c r="H171" s="62" t="str">
        <f t="shared" si="11"/>
        <v>05</v>
      </c>
      <c r="I171" s="43" t="s">
        <v>10</v>
      </c>
      <c r="J171" s="54">
        <v>5</v>
      </c>
      <c r="K171" s="56" t="s">
        <v>20</v>
      </c>
      <c r="L171" s="56" t="s">
        <v>20</v>
      </c>
      <c r="M171" s="56" t="s">
        <v>20</v>
      </c>
      <c r="N171" s="41" t="s">
        <v>20</v>
      </c>
      <c r="O171" s="41" t="s">
        <v>20</v>
      </c>
      <c r="P171" s="53">
        <f>+IF(J171=0,IF(K171=0,9999,MAX(N171:O171)),'ふん尿排泄原単位'!$K$7*365/('草地施肥標準'!J171*10000))</f>
        <v>0.4701200000000001</v>
      </c>
    </row>
    <row r="172" spans="1:16" ht="15">
      <c r="A172" s="40" t="str">
        <f>+B172&amp;D172&amp;F172&amp;H172</f>
        <v>03020206</v>
      </c>
      <c r="B172" s="41" t="str">
        <f>+VLOOKUP(C172,$C$2:$D$5,2)</f>
        <v>03</v>
      </c>
      <c r="C172" s="43" t="s">
        <v>314</v>
      </c>
      <c r="D172" s="41" t="str">
        <f>+VLOOKUP(E172,$E$2:$F$4,2)</f>
        <v>02</v>
      </c>
      <c r="E172" s="43" t="s">
        <v>12</v>
      </c>
      <c r="F172" s="62" t="str">
        <f>+VLOOKUP(G172,$G$2:$H$5,2)</f>
        <v>02</v>
      </c>
      <c r="G172" s="43" t="s">
        <v>11</v>
      </c>
      <c r="H172" s="62" t="str">
        <f t="shared" si="11"/>
        <v>06</v>
      </c>
      <c r="I172" s="43" t="s">
        <v>339</v>
      </c>
      <c r="J172" s="56" t="s">
        <v>20</v>
      </c>
      <c r="K172" s="56" t="s">
        <v>20</v>
      </c>
      <c r="L172" s="56" t="s">
        <v>20</v>
      </c>
      <c r="M172" s="56" t="s">
        <v>20</v>
      </c>
      <c r="N172" s="143" t="s">
        <v>20</v>
      </c>
      <c r="O172" s="143" t="s">
        <v>20</v>
      </c>
      <c r="P172" s="53">
        <v>0.5</v>
      </c>
    </row>
    <row r="173" spans="1:16" ht="15">
      <c r="A173" s="40" t="str">
        <f t="shared" si="12"/>
        <v>03020301</v>
      </c>
      <c r="B173" s="41" t="str">
        <f t="shared" si="13"/>
        <v>03</v>
      </c>
      <c r="C173" s="43" t="s">
        <v>314</v>
      </c>
      <c r="D173" s="41" t="str">
        <f t="shared" si="14"/>
        <v>02</v>
      </c>
      <c r="E173" s="43" t="s">
        <v>12</v>
      </c>
      <c r="F173" s="62" t="str">
        <f t="shared" si="10"/>
        <v>03</v>
      </c>
      <c r="G173" s="43" t="s">
        <v>7</v>
      </c>
      <c r="H173" s="62" t="str">
        <f t="shared" si="11"/>
        <v>01</v>
      </c>
      <c r="I173" s="40">
        <v>1</v>
      </c>
      <c r="K173" s="55">
        <v>0</v>
      </c>
      <c r="L173" s="55">
        <v>8</v>
      </c>
      <c r="M173" s="55">
        <v>15</v>
      </c>
      <c r="N173" s="53" t="e">
        <f>+'ふん尿排泄原単位'!$I$8/('草地施肥標準'!K173*10)</f>
        <v>#DIV/0!</v>
      </c>
      <c r="O173" s="53">
        <f>+'ふん尿排泄原単位'!$I$9/('草地施肥標準'!M173*10)</f>
        <v>0.770944</v>
      </c>
      <c r="P173" s="53">
        <f>+IF(J173=0,IF(K173=0,9999,MAX(N173:O173)),'ふん尿排泄原単位'!$K$7*365/('草地施肥標準'!J173*10000))</f>
        <v>9999</v>
      </c>
    </row>
    <row r="174" spans="1:16" ht="15">
      <c r="A174" s="40" t="str">
        <f t="shared" si="12"/>
        <v>03020302</v>
      </c>
      <c r="B174" s="41" t="str">
        <f t="shared" si="13"/>
        <v>03</v>
      </c>
      <c r="C174" s="43" t="s">
        <v>314</v>
      </c>
      <c r="D174" s="41" t="str">
        <f t="shared" si="14"/>
        <v>02</v>
      </c>
      <c r="E174" s="43" t="s">
        <v>12</v>
      </c>
      <c r="F174" s="62" t="str">
        <f t="shared" si="10"/>
        <v>03</v>
      </c>
      <c r="G174" s="43" t="s">
        <v>7</v>
      </c>
      <c r="H174" s="62" t="str">
        <f t="shared" si="11"/>
        <v>02</v>
      </c>
      <c r="I174" s="40">
        <v>2</v>
      </c>
      <c r="K174" s="55">
        <v>6</v>
      </c>
      <c r="L174" s="55">
        <v>8</v>
      </c>
      <c r="M174" s="55">
        <v>15</v>
      </c>
      <c r="N174" s="53">
        <f>+'ふん尿排泄原単位'!$I$8/('草地施肥標準'!K174*10)</f>
        <v>0.8620083333333333</v>
      </c>
      <c r="O174" s="53">
        <f>+'ふん尿排泄原単位'!$I$9/('草地施肥標準'!M174*10)</f>
        <v>0.770944</v>
      </c>
      <c r="P174" s="53">
        <f>+IF(J174=0,IF(K174=0,9999,MAX(N174:O174)),'ふん尿排泄原単位'!$K$7*365/('草地施肥標準'!J174*10000))</f>
        <v>0.8620083333333333</v>
      </c>
    </row>
    <row r="175" spans="1:16" ht="15">
      <c r="A175" s="40" t="str">
        <f t="shared" si="12"/>
        <v>03020303</v>
      </c>
      <c r="B175" s="41" t="str">
        <f t="shared" si="13"/>
        <v>03</v>
      </c>
      <c r="C175" s="43" t="s">
        <v>314</v>
      </c>
      <c r="D175" s="41" t="str">
        <f t="shared" si="14"/>
        <v>02</v>
      </c>
      <c r="E175" s="43" t="s">
        <v>12</v>
      </c>
      <c r="F175" s="62" t="str">
        <f t="shared" si="10"/>
        <v>03</v>
      </c>
      <c r="G175" s="43" t="s">
        <v>7</v>
      </c>
      <c r="H175" s="62" t="str">
        <f t="shared" si="11"/>
        <v>03</v>
      </c>
      <c r="I175" s="40">
        <v>3</v>
      </c>
      <c r="K175" s="55">
        <v>10</v>
      </c>
      <c r="L175" s="55">
        <v>8</v>
      </c>
      <c r="M175" s="55">
        <v>15</v>
      </c>
      <c r="N175" s="53">
        <f>+'ふん尿排泄原単位'!$I$8/('草地施肥標準'!K175*10)</f>
        <v>0.5172049999999999</v>
      </c>
      <c r="O175" s="53">
        <f>+'ふん尿排泄原単位'!$I$9/('草地施肥標準'!M175*10)</f>
        <v>0.770944</v>
      </c>
      <c r="P175" s="53">
        <f>+IF(J175=0,IF(K175=0,9999,MAX(N175:O175)),'ふん尿排泄原単位'!$K$7*365/('草地施肥標準'!J175*10000))</f>
        <v>0.770944</v>
      </c>
    </row>
    <row r="176" spans="1:16" ht="15">
      <c r="A176" s="40" t="str">
        <f t="shared" si="12"/>
        <v>03020305</v>
      </c>
      <c r="B176" s="41" t="str">
        <f t="shared" si="13"/>
        <v>03</v>
      </c>
      <c r="C176" s="43" t="s">
        <v>314</v>
      </c>
      <c r="D176" s="41" t="str">
        <f t="shared" si="14"/>
        <v>02</v>
      </c>
      <c r="E176" s="43" t="s">
        <v>12</v>
      </c>
      <c r="F176" s="62" t="str">
        <f t="shared" si="10"/>
        <v>03</v>
      </c>
      <c r="G176" s="43" t="s">
        <v>7</v>
      </c>
      <c r="H176" s="62" t="str">
        <f t="shared" si="11"/>
        <v>05</v>
      </c>
      <c r="I176" s="43" t="s">
        <v>10</v>
      </c>
      <c r="J176" s="54">
        <v>5</v>
      </c>
      <c r="K176" s="56" t="s">
        <v>20</v>
      </c>
      <c r="L176" s="56" t="s">
        <v>20</v>
      </c>
      <c r="M176" s="56" t="s">
        <v>20</v>
      </c>
      <c r="N176" s="41" t="s">
        <v>20</v>
      </c>
      <c r="O176" s="41" t="s">
        <v>20</v>
      </c>
      <c r="P176" s="53">
        <f>+IF(J176=0,IF(K176=0,9999,MAX(N176:O176)),'ふん尿排泄原単位'!$K$7*365/('草地施肥標準'!J176*10000))</f>
        <v>0.4701200000000001</v>
      </c>
    </row>
    <row r="177" spans="1:16" ht="15">
      <c r="A177" s="40" t="str">
        <f>+B177&amp;D177&amp;F177&amp;H177</f>
        <v>03020306</v>
      </c>
      <c r="B177" s="41" t="str">
        <f>+VLOOKUP(C177,$C$2:$D$5,2)</f>
        <v>03</v>
      </c>
      <c r="C177" s="43" t="s">
        <v>314</v>
      </c>
      <c r="D177" s="41" t="str">
        <f>+VLOOKUP(E177,$E$2:$F$4,2)</f>
        <v>02</v>
      </c>
      <c r="E177" s="43" t="s">
        <v>12</v>
      </c>
      <c r="F177" s="62" t="str">
        <f>+VLOOKUP(G177,$G$2:$H$5,2)</f>
        <v>03</v>
      </c>
      <c r="G177" s="43" t="s">
        <v>7</v>
      </c>
      <c r="H177" s="62" t="str">
        <f t="shared" si="11"/>
        <v>06</v>
      </c>
      <c r="I177" s="43" t="s">
        <v>339</v>
      </c>
      <c r="J177" s="56" t="s">
        <v>20</v>
      </c>
      <c r="K177" s="56" t="s">
        <v>20</v>
      </c>
      <c r="L177" s="56" t="s">
        <v>20</v>
      </c>
      <c r="M177" s="56" t="s">
        <v>20</v>
      </c>
      <c r="N177" s="143" t="s">
        <v>20</v>
      </c>
      <c r="O177" s="143" t="s">
        <v>20</v>
      </c>
      <c r="P177" s="53">
        <v>0.5</v>
      </c>
    </row>
    <row r="178" spans="1:16" ht="15">
      <c r="A178" s="40" t="str">
        <f t="shared" si="12"/>
        <v>03020401</v>
      </c>
      <c r="B178" s="41" t="str">
        <f t="shared" si="13"/>
        <v>03</v>
      </c>
      <c r="C178" s="43" t="s">
        <v>314</v>
      </c>
      <c r="D178" s="41" t="str">
        <f t="shared" si="14"/>
        <v>02</v>
      </c>
      <c r="E178" s="43" t="s">
        <v>12</v>
      </c>
      <c r="F178" s="62" t="str">
        <f t="shared" si="10"/>
        <v>04</v>
      </c>
      <c r="G178" s="43" t="s">
        <v>6</v>
      </c>
      <c r="H178" s="62" t="str">
        <f t="shared" si="11"/>
        <v>01</v>
      </c>
      <c r="I178" s="40">
        <v>1</v>
      </c>
      <c r="K178" s="55">
        <v>0</v>
      </c>
      <c r="L178" s="55">
        <v>8</v>
      </c>
      <c r="M178" s="55">
        <v>15</v>
      </c>
      <c r="N178" s="53" t="e">
        <f>+'ふん尿排泄原単位'!$I$8/('草地施肥標準'!K178*10)</f>
        <v>#DIV/0!</v>
      </c>
      <c r="O178" s="53">
        <f>+'ふん尿排泄原単位'!$I$9/('草地施肥標準'!M178*10)</f>
        <v>0.770944</v>
      </c>
      <c r="P178" s="53">
        <f>+IF(J178=0,IF(K178=0,9999,MAX(N178:O178)),'ふん尿排泄原単位'!$K$7*365/('草地施肥標準'!J178*10000))</f>
        <v>9999</v>
      </c>
    </row>
    <row r="179" spans="1:16" ht="15">
      <c r="A179" s="40" t="str">
        <f t="shared" si="12"/>
        <v>03020402</v>
      </c>
      <c r="B179" s="41" t="str">
        <f t="shared" si="13"/>
        <v>03</v>
      </c>
      <c r="C179" s="43" t="s">
        <v>314</v>
      </c>
      <c r="D179" s="41" t="str">
        <f t="shared" si="14"/>
        <v>02</v>
      </c>
      <c r="E179" s="43" t="s">
        <v>12</v>
      </c>
      <c r="F179" s="62" t="str">
        <f t="shared" si="10"/>
        <v>04</v>
      </c>
      <c r="G179" s="43" t="s">
        <v>6</v>
      </c>
      <c r="H179" s="62" t="str">
        <f t="shared" si="11"/>
        <v>02</v>
      </c>
      <c r="I179" s="40">
        <v>2</v>
      </c>
      <c r="K179" s="55">
        <v>6</v>
      </c>
      <c r="L179" s="55">
        <v>8</v>
      </c>
      <c r="M179" s="55">
        <v>15</v>
      </c>
      <c r="N179" s="53">
        <f>+'ふん尿排泄原単位'!$I$8/('草地施肥標準'!K179*10)</f>
        <v>0.8620083333333333</v>
      </c>
      <c r="O179" s="53">
        <f>+'ふん尿排泄原単位'!$I$9/('草地施肥標準'!M179*10)</f>
        <v>0.770944</v>
      </c>
      <c r="P179" s="53">
        <f>+IF(J179=0,IF(K179=0,9999,MAX(N179:O179)),'ふん尿排泄原単位'!$K$7*365/('草地施肥標準'!J179*10000))</f>
        <v>0.8620083333333333</v>
      </c>
    </row>
    <row r="180" spans="1:16" ht="15">
      <c r="A180" s="40" t="str">
        <f t="shared" si="12"/>
        <v>03020403</v>
      </c>
      <c r="B180" s="41" t="str">
        <f t="shared" si="13"/>
        <v>03</v>
      </c>
      <c r="C180" s="43" t="s">
        <v>314</v>
      </c>
      <c r="D180" s="41" t="str">
        <f t="shared" si="14"/>
        <v>02</v>
      </c>
      <c r="E180" s="43" t="s">
        <v>12</v>
      </c>
      <c r="F180" s="62" t="str">
        <f t="shared" si="10"/>
        <v>04</v>
      </c>
      <c r="G180" s="43" t="s">
        <v>6</v>
      </c>
      <c r="H180" s="62" t="str">
        <f t="shared" si="11"/>
        <v>03</v>
      </c>
      <c r="I180" s="40">
        <v>3</v>
      </c>
      <c r="K180" s="55">
        <v>10</v>
      </c>
      <c r="L180" s="55">
        <v>8</v>
      </c>
      <c r="M180" s="55">
        <v>15</v>
      </c>
      <c r="N180" s="53">
        <f>+'ふん尿排泄原単位'!$I$8/('草地施肥標準'!K180*10)</f>
        <v>0.5172049999999999</v>
      </c>
      <c r="O180" s="53">
        <f>+'ふん尿排泄原単位'!$I$9/('草地施肥標準'!M180*10)</f>
        <v>0.770944</v>
      </c>
      <c r="P180" s="53">
        <f>+IF(J180=0,IF(K180=0,9999,MAX(N180:O180)),'ふん尿排泄原単位'!$K$7*365/('草地施肥標準'!J180*10000))</f>
        <v>0.770944</v>
      </c>
    </row>
    <row r="181" spans="1:16" ht="15">
      <c r="A181" s="40" t="str">
        <f t="shared" si="12"/>
        <v>03020405</v>
      </c>
      <c r="B181" s="41" t="str">
        <f t="shared" si="13"/>
        <v>03</v>
      </c>
      <c r="C181" s="43" t="s">
        <v>314</v>
      </c>
      <c r="D181" s="41" t="str">
        <f t="shared" si="14"/>
        <v>02</v>
      </c>
      <c r="E181" s="43" t="s">
        <v>12</v>
      </c>
      <c r="F181" s="62" t="str">
        <f t="shared" si="10"/>
        <v>04</v>
      </c>
      <c r="G181" s="43" t="s">
        <v>6</v>
      </c>
      <c r="H181" s="62" t="str">
        <f t="shared" si="11"/>
        <v>05</v>
      </c>
      <c r="I181" s="43" t="s">
        <v>10</v>
      </c>
      <c r="J181" s="54">
        <v>6</v>
      </c>
      <c r="K181" s="56" t="s">
        <v>20</v>
      </c>
      <c r="L181" s="56" t="s">
        <v>20</v>
      </c>
      <c r="M181" s="56" t="s">
        <v>20</v>
      </c>
      <c r="N181" s="41" t="s">
        <v>20</v>
      </c>
      <c r="O181" s="41" t="s">
        <v>20</v>
      </c>
      <c r="P181" s="53">
        <f>+IF(J181=0,IF(K181=0,9999,MAX(N181:O181)),'ふん尿排泄原単位'!$K$7*365/('草地施肥標準'!J181*10000))</f>
        <v>0.3917666666666667</v>
      </c>
    </row>
    <row r="182" spans="1:16" ht="15">
      <c r="A182" s="40" t="str">
        <f>+B182&amp;D182&amp;F182&amp;H182</f>
        <v>03020406</v>
      </c>
      <c r="B182" s="41" t="str">
        <f>+VLOOKUP(C182,$C$2:$D$5,2)</f>
        <v>03</v>
      </c>
      <c r="C182" s="43" t="s">
        <v>314</v>
      </c>
      <c r="D182" s="41" t="str">
        <f>+VLOOKUP(E182,$E$2:$F$4,2)</f>
        <v>02</v>
      </c>
      <c r="E182" s="43" t="s">
        <v>12</v>
      </c>
      <c r="F182" s="62" t="str">
        <f>+VLOOKUP(G182,$G$2:$H$5,2)</f>
        <v>04</v>
      </c>
      <c r="G182" s="43" t="s">
        <v>6</v>
      </c>
      <c r="H182" s="62" t="str">
        <f t="shared" si="11"/>
        <v>06</v>
      </c>
      <c r="I182" s="43" t="s">
        <v>339</v>
      </c>
      <c r="J182" s="56" t="s">
        <v>20</v>
      </c>
      <c r="K182" s="56" t="s">
        <v>20</v>
      </c>
      <c r="L182" s="56" t="s">
        <v>20</v>
      </c>
      <c r="M182" s="56" t="s">
        <v>20</v>
      </c>
      <c r="N182" s="143" t="s">
        <v>20</v>
      </c>
      <c r="O182" s="143" t="s">
        <v>20</v>
      </c>
      <c r="P182" s="53">
        <v>0.5</v>
      </c>
    </row>
    <row r="183" spans="1:16" ht="15">
      <c r="A183" s="40" t="str">
        <f t="shared" si="12"/>
        <v>03030101</v>
      </c>
      <c r="B183" s="41" t="str">
        <f t="shared" si="13"/>
        <v>03</v>
      </c>
      <c r="C183" s="43" t="s">
        <v>314</v>
      </c>
      <c r="D183" s="41" t="str">
        <f t="shared" si="14"/>
        <v>03</v>
      </c>
      <c r="E183" s="43" t="s">
        <v>13</v>
      </c>
      <c r="F183" s="62" t="str">
        <f t="shared" si="10"/>
        <v>01</v>
      </c>
      <c r="G183" s="43" t="s">
        <v>4</v>
      </c>
      <c r="H183" s="62" t="str">
        <f t="shared" si="11"/>
        <v>01</v>
      </c>
      <c r="I183" s="40">
        <v>1</v>
      </c>
      <c r="K183" s="55">
        <v>0</v>
      </c>
      <c r="L183" s="55">
        <v>10</v>
      </c>
      <c r="M183" s="55">
        <v>18</v>
      </c>
      <c r="N183" s="53" t="e">
        <f>+'ふん尿排泄原単位'!$I$8/('草地施肥標準'!K183*10)</f>
        <v>#DIV/0!</v>
      </c>
      <c r="O183" s="53">
        <f>+'ふん尿排泄原単位'!$I$9/('草地施肥標準'!M183*10)</f>
        <v>0.6424533333333333</v>
      </c>
      <c r="P183" s="53">
        <f>+IF(J183=0,IF(K183=0,9999,MAX(N183:O183)),'ふん尿排泄原単位'!$K$7*365/('草地施肥標準'!J183*10000))</f>
        <v>9999</v>
      </c>
    </row>
    <row r="184" spans="1:16" ht="15">
      <c r="A184" s="40" t="str">
        <f t="shared" si="12"/>
        <v>03030102</v>
      </c>
      <c r="B184" s="41" t="str">
        <f t="shared" si="13"/>
        <v>03</v>
      </c>
      <c r="C184" s="43" t="s">
        <v>314</v>
      </c>
      <c r="D184" s="41" t="str">
        <f t="shared" si="14"/>
        <v>03</v>
      </c>
      <c r="E184" s="43" t="s">
        <v>13</v>
      </c>
      <c r="F184" s="62" t="str">
        <f t="shared" si="10"/>
        <v>01</v>
      </c>
      <c r="G184" s="43" t="s">
        <v>4</v>
      </c>
      <c r="H184" s="62" t="str">
        <f t="shared" si="11"/>
        <v>02</v>
      </c>
      <c r="I184" s="40">
        <v>2</v>
      </c>
      <c r="K184" s="55">
        <v>6</v>
      </c>
      <c r="L184" s="55">
        <v>10</v>
      </c>
      <c r="M184" s="55">
        <v>18</v>
      </c>
      <c r="N184" s="53">
        <f>+'ふん尿排泄原単位'!$I$8/('草地施肥標準'!K184*10)</f>
        <v>0.8620083333333333</v>
      </c>
      <c r="O184" s="53">
        <f>+'ふん尿排泄原単位'!$I$9/('草地施肥標準'!M184*10)</f>
        <v>0.6424533333333333</v>
      </c>
      <c r="P184" s="53">
        <f>+IF(J184=0,IF(K184=0,9999,MAX(N184:O184)),'ふん尿排泄原単位'!$K$7*365/('草地施肥標準'!J184*10000))</f>
        <v>0.8620083333333333</v>
      </c>
    </row>
    <row r="185" spans="1:16" ht="15">
      <c r="A185" s="40" t="str">
        <f t="shared" si="12"/>
        <v>03030103</v>
      </c>
      <c r="B185" s="41" t="str">
        <f t="shared" si="13"/>
        <v>03</v>
      </c>
      <c r="C185" s="43" t="s">
        <v>314</v>
      </c>
      <c r="D185" s="41" t="str">
        <f t="shared" si="14"/>
        <v>03</v>
      </c>
      <c r="E185" s="43" t="s">
        <v>13</v>
      </c>
      <c r="F185" s="62" t="str">
        <f t="shared" si="10"/>
        <v>01</v>
      </c>
      <c r="G185" s="43" t="s">
        <v>4</v>
      </c>
      <c r="H185" s="62" t="str">
        <f t="shared" si="11"/>
        <v>03</v>
      </c>
      <c r="I185" s="40">
        <v>3</v>
      </c>
      <c r="K185" s="57">
        <v>8</v>
      </c>
      <c r="L185" s="57">
        <v>10</v>
      </c>
      <c r="M185" s="57">
        <v>18</v>
      </c>
      <c r="N185" s="53">
        <f>+'ふん尿排泄原単位'!$I$8/('草地施肥標準'!K185*10)</f>
        <v>0.64650625</v>
      </c>
      <c r="O185" s="53">
        <f>+'ふん尿排泄原単位'!$I$9/('草地施肥標準'!M185*10)</f>
        <v>0.6424533333333333</v>
      </c>
      <c r="P185" s="53">
        <f>+IF(J185=0,IF(K185=0,9999,MAX(N185:O185)),'ふん尿排泄原単位'!$K$7*365/('草地施肥標準'!J185*10000))</f>
        <v>0.64650625</v>
      </c>
    </row>
    <row r="186" spans="1:16" ht="15">
      <c r="A186" s="40" t="str">
        <f t="shared" si="12"/>
        <v>03030105</v>
      </c>
      <c r="B186" s="41" t="str">
        <f t="shared" si="13"/>
        <v>03</v>
      </c>
      <c r="C186" s="43" t="s">
        <v>314</v>
      </c>
      <c r="D186" s="41" t="str">
        <f t="shared" si="14"/>
        <v>03</v>
      </c>
      <c r="E186" s="43" t="s">
        <v>13</v>
      </c>
      <c r="F186" s="62" t="str">
        <f t="shared" si="10"/>
        <v>01</v>
      </c>
      <c r="G186" s="43" t="s">
        <v>4</v>
      </c>
      <c r="H186" s="62" t="str">
        <f t="shared" si="11"/>
        <v>05</v>
      </c>
      <c r="I186" s="43" t="s">
        <v>10</v>
      </c>
      <c r="J186" s="54">
        <v>6</v>
      </c>
      <c r="K186" s="56" t="s">
        <v>20</v>
      </c>
      <c r="L186" s="56" t="s">
        <v>20</v>
      </c>
      <c r="M186" s="56" t="s">
        <v>20</v>
      </c>
      <c r="N186" s="41" t="s">
        <v>20</v>
      </c>
      <c r="O186" s="41" t="s">
        <v>20</v>
      </c>
      <c r="P186" s="53">
        <f>+IF(J186=0,IF(K186=0,9999,MAX(N186:O186)),'ふん尿排泄原単位'!$K$7*365/('草地施肥標準'!J186*10000))</f>
        <v>0.3917666666666667</v>
      </c>
    </row>
    <row r="187" spans="1:16" ht="15">
      <c r="A187" s="40" t="str">
        <f>+B187&amp;D187&amp;F187&amp;H187</f>
        <v>03030106</v>
      </c>
      <c r="B187" s="41" t="str">
        <f>+VLOOKUP(C187,$C$2:$D$5,2)</f>
        <v>03</v>
      </c>
      <c r="C187" s="43" t="s">
        <v>314</v>
      </c>
      <c r="D187" s="41" t="str">
        <f>+VLOOKUP(E187,$E$2:$F$4,2)</f>
        <v>03</v>
      </c>
      <c r="E187" s="43" t="s">
        <v>13</v>
      </c>
      <c r="F187" s="62" t="str">
        <f>+VLOOKUP(G187,$G$2:$H$5,2)</f>
        <v>01</v>
      </c>
      <c r="G187" s="43" t="s">
        <v>4</v>
      </c>
      <c r="H187" s="62" t="str">
        <f t="shared" si="11"/>
        <v>06</v>
      </c>
      <c r="I187" s="43" t="s">
        <v>339</v>
      </c>
      <c r="J187" s="56" t="s">
        <v>20</v>
      </c>
      <c r="K187" s="56" t="s">
        <v>20</v>
      </c>
      <c r="L187" s="56" t="s">
        <v>20</v>
      </c>
      <c r="M187" s="56" t="s">
        <v>20</v>
      </c>
      <c r="N187" s="143" t="s">
        <v>20</v>
      </c>
      <c r="O187" s="143" t="s">
        <v>20</v>
      </c>
      <c r="P187" s="53">
        <v>0.5</v>
      </c>
    </row>
    <row r="188" spans="1:16" ht="15">
      <c r="A188" s="40" t="str">
        <f t="shared" si="12"/>
        <v>03030201</v>
      </c>
      <c r="B188" s="41" t="str">
        <f t="shared" si="13"/>
        <v>03</v>
      </c>
      <c r="C188" s="43" t="s">
        <v>314</v>
      </c>
      <c r="D188" s="41" t="str">
        <f t="shared" si="14"/>
        <v>03</v>
      </c>
      <c r="E188" s="43" t="s">
        <v>13</v>
      </c>
      <c r="F188" s="62" t="str">
        <f t="shared" si="10"/>
        <v>02</v>
      </c>
      <c r="G188" s="43" t="s">
        <v>11</v>
      </c>
      <c r="H188" s="62" t="str">
        <f t="shared" si="11"/>
        <v>01</v>
      </c>
      <c r="I188" s="40">
        <v>1</v>
      </c>
      <c r="K188" s="56" t="s">
        <v>20</v>
      </c>
      <c r="L188" s="56" t="s">
        <v>20</v>
      </c>
      <c r="M188" s="56" t="s">
        <v>20</v>
      </c>
      <c r="N188" s="41" t="s">
        <v>20</v>
      </c>
      <c r="O188" s="41" t="s">
        <v>20</v>
      </c>
      <c r="P188" s="41" t="s">
        <v>20</v>
      </c>
    </row>
    <row r="189" spans="1:16" ht="15">
      <c r="A189" s="40" t="str">
        <f t="shared" si="12"/>
        <v>03030202</v>
      </c>
      <c r="B189" s="41" t="str">
        <f t="shared" si="13"/>
        <v>03</v>
      </c>
      <c r="C189" s="43" t="s">
        <v>314</v>
      </c>
      <c r="D189" s="41" t="str">
        <f t="shared" si="14"/>
        <v>03</v>
      </c>
      <c r="E189" s="43" t="s">
        <v>13</v>
      </c>
      <c r="F189" s="62" t="str">
        <f t="shared" si="10"/>
        <v>02</v>
      </c>
      <c r="G189" s="43" t="s">
        <v>11</v>
      </c>
      <c r="H189" s="62" t="str">
        <f t="shared" si="11"/>
        <v>02</v>
      </c>
      <c r="I189" s="40">
        <v>2</v>
      </c>
      <c r="K189" s="56" t="s">
        <v>20</v>
      </c>
      <c r="L189" s="56" t="s">
        <v>20</v>
      </c>
      <c r="M189" s="56" t="s">
        <v>20</v>
      </c>
      <c r="N189" s="41" t="s">
        <v>20</v>
      </c>
      <c r="O189" s="41" t="s">
        <v>20</v>
      </c>
      <c r="P189" s="41" t="s">
        <v>20</v>
      </c>
    </row>
    <row r="190" spans="1:16" ht="15">
      <c r="A190" s="40" t="str">
        <f t="shared" si="12"/>
        <v>03030203</v>
      </c>
      <c r="B190" s="41" t="str">
        <f t="shared" si="13"/>
        <v>03</v>
      </c>
      <c r="C190" s="43" t="s">
        <v>314</v>
      </c>
      <c r="D190" s="41" t="str">
        <f t="shared" si="14"/>
        <v>03</v>
      </c>
      <c r="E190" s="43" t="s">
        <v>13</v>
      </c>
      <c r="F190" s="62" t="str">
        <f t="shared" si="10"/>
        <v>02</v>
      </c>
      <c r="G190" s="43" t="s">
        <v>11</v>
      </c>
      <c r="H190" s="62" t="str">
        <f t="shared" si="11"/>
        <v>03</v>
      </c>
      <c r="I190" s="40">
        <v>3</v>
      </c>
      <c r="K190" s="56" t="s">
        <v>20</v>
      </c>
      <c r="L190" s="56" t="s">
        <v>20</v>
      </c>
      <c r="M190" s="56" t="s">
        <v>20</v>
      </c>
      <c r="N190" s="41" t="s">
        <v>20</v>
      </c>
      <c r="O190" s="41" t="s">
        <v>20</v>
      </c>
      <c r="P190" s="41" t="s">
        <v>20</v>
      </c>
    </row>
    <row r="191" spans="1:16" ht="15">
      <c r="A191" s="40" t="str">
        <f t="shared" si="12"/>
        <v>03030205</v>
      </c>
      <c r="B191" s="41" t="str">
        <f t="shared" si="13"/>
        <v>03</v>
      </c>
      <c r="C191" s="43" t="s">
        <v>314</v>
      </c>
      <c r="D191" s="41" t="str">
        <f t="shared" si="14"/>
        <v>03</v>
      </c>
      <c r="E191" s="43" t="s">
        <v>13</v>
      </c>
      <c r="F191" s="62" t="str">
        <f t="shared" si="10"/>
        <v>02</v>
      </c>
      <c r="G191" s="43" t="s">
        <v>11</v>
      </c>
      <c r="H191" s="62" t="str">
        <f t="shared" si="11"/>
        <v>05</v>
      </c>
      <c r="I191" s="43" t="s">
        <v>10</v>
      </c>
      <c r="J191" s="54">
        <v>5</v>
      </c>
      <c r="K191" s="56" t="s">
        <v>20</v>
      </c>
      <c r="L191" s="56" t="s">
        <v>20</v>
      </c>
      <c r="M191" s="56" t="s">
        <v>20</v>
      </c>
      <c r="N191" s="41" t="s">
        <v>20</v>
      </c>
      <c r="O191" s="41" t="s">
        <v>20</v>
      </c>
      <c r="P191" s="53">
        <f>+IF(J191=0,IF(K191=0,9999,MAX(N191:O191)),'ふん尿排泄原単位'!$K$7*365/('草地施肥標準'!J191*10000))</f>
        <v>0.4701200000000001</v>
      </c>
    </row>
    <row r="192" spans="1:16" ht="15">
      <c r="A192" s="40" t="str">
        <f>+B192&amp;D192&amp;F192&amp;H192</f>
        <v>03030206</v>
      </c>
      <c r="B192" s="41" t="str">
        <f>+VLOOKUP(C192,$C$2:$D$5,2)</f>
        <v>03</v>
      </c>
      <c r="C192" s="43" t="s">
        <v>314</v>
      </c>
      <c r="D192" s="41" t="str">
        <f>+VLOOKUP(E192,$E$2:$F$4,2)</f>
        <v>03</v>
      </c>
      <c r="E192" s="43" t="s">
        <v>13</v>
      </c>
      <c r="F192" s="62" t="str">
        <f>+VLOOKUP(G192,$G$2:$H$5,2)</f>
        <v>02</v>
      </c>
      <c r="G192" s="43" t="s">
        <v>11</v>
      </c>
      <c r="H192" s="62" t="str">
        <f t="shared" si="11"/>
        <v>06</v>
      </c>
      <c r="I192" s="43" t="s">
        <v>339</v>
      </c>
      <c r="J192" s="56" t="s">
        <v>20</v>
      </c>
      <c r="K192" s="56" t="s">
        <v>20</v>
      </c>
      <c r="L192" s="56" t="s">
        <v>20</v>
      </c>
      <c r="M192" s="56" t="s">
        <v>20</v>
      </c>
      <c r="N192" s="143" t="s">
        <v>20</v>
      </c>
      <c r="O192" s="143" t="s">
        <v>20</v>
      </c>
      <c r="P192" s="53">
        <v>0.5</v>
      </c>
    </row>
    <row r="193" spans="1:16" ht="15">
      <c r="A193" s="40" t="str">
        <f t="shared" si="12"/>
        <v>03030301</v>
      </c>
      <c r="B193" s="41" t="str">
        <f t="shared" si="13"/>
        <v>03</v>
      </c>
      <c r="C193" s="43" t="s">
        <v>314</v>
      </c>
      <c r="D193" s="41" t="str">
        <f t="shared" si="14"/>
        <v>03</v>
      </c>
      <c r="E193" s="43" t="s">
        <v>13</v>
      </c>
      <c r="F193" s="62" t="str">
        <f t="shared" si="10"/>
        <v>03</v>
      </c>
      <c r="G193" s="43" t="s">
        <v>7</v>
      </c>
      <c r="H193" s="62" t="str">
        <f t="shared" si="11"/>
        <v>01</v>
      </c>
      <c r="I193" s="40">
        <v>1</v>
      </c>
      <c r="K193" s="55">
        <v>0</v>
      </c>
      <c r="L193" s="55">
        <v>10</v>
      </c>
      <c r="M193" s="55">
        <v>22</v>
      </c>
      <c r="N193" s="53" t="e">
        <f>+'ふん尿排泄原単位'!$I$8/('草地施肥標準'!K193*10)</f>
        <v>#DIV/0!</v>
      </c>
      <c r="O193" s="53">
        <f>+'ふん尿排泄原単位'!$I$9/('草地施肥標準'!M193*10)</f>
        <v>0.5256436363636363</v>
      </c>
      <c r="P193" s="53">
        <f>+IF(J193=0,IF(K193=0,9999,MAX(N193:O193)),'ふん尿排泄原単位'!$K$7*365/('草地施肥標準'!J193*10000))</f>
        <v>9999</v>
      </c>
    </row>
    <row r="194" spans="1:16" ht="15">
      <c r="A194" s="40" t="str">
        <f t="shared" si="12"/>
        <v>03030302</v>
      </c>
      <c r="B194" s="41" t="str">
        <f t="shared" si="13"/>
        <v>03</v>
      </c>
      <c r="C194" s="43" t="s">
        <v>314</v>
      </c>
      <c r="D194" s="41" t="str">
        <f t="shared" si="14"/>
        <v>03</v>
      </c>
      <c r="E194" s="43" t="s">
        <v>13</v>
      </c>
      <c r="F194" s="62" t="str">
        <f t="shared" si="10"/>
        <v>03</v>
      </c>
      <c r="G194" s="43" t="s">
        <v>7</v>
      </c>
      <c r="H194" s="62" t="str">
        <f t="shared" si="11"/>
        <v>02</v>
      </c>
      <c r="I194" s="40">
        <v>2</v>
      </c>
      <c r="K194" s="55">
        <v>6</v>
      </c>
      <c r="L194" s="55">
        <v>10</v>
      </c>
      <c r="M194" s="55">
        <v>22</v>
      </c>
      <c r="N194" s="53">
        <f>+'ふん尿排泄原単位'!$I$8/('草地施肥標準'!K194*10)</f>
        <v>0.8620083333333333</v>
      </c>
      <c r="O194" s="53">
        <f>+'ふん尿排泄原単位'!$I$9/('草地施肥標準'!M194*10)</f>
        <v>0.5256436363636363</v>
      </c>
      <c r="P194" s="53">
        <f>+IF(J194=0,IF(K194=0,9999,MAX(N194:O194)),'ふん尿排泄原単位'!$K$7*365/('草地施肥標準'!J194*10000))</f>
        <v>0.8620083333333333</v>
      </c>
    </row>
    <row r="195" spans="1:16" ht="15">
      <c r="A195" s="40" t="str">
        <f t="shared" si="12"/>
        <v>03030303</v>
      </c>
      <c r="B195" s="41" t="str">
        <f t="shared" si="13"/>
        <v>03</v>
      </c>
      <c r="C195" s="43" t="s">
        <v>314</v>
      </c>
      <c r="D195" s="41" t="str">
        <f t="shared" si="14"/>
        <v>03</v>
      </c>
      <c r="E195" s="43" t="s">
        <v>13</v>
      </c>
      <c r="F195" s="62" t="str">
        <f t="shared" si="10"/>
        <v>03</v>
      </c>
      <c r="G195" s="43" t="s">
        <v>7</v>
      </c>
      <c r="H195" s="62" t="str">
        <f t="shared" si="11"/>
        <v>03</v>
      </c>
      <c r="I195" s="40">
        <v>3</v>
      </c>
      <c r="K195" s="57">
        <v>8</v>
      </c>
      <c r="L195" s="57">
        <v>10</v>
      </c>
      <c r="M195" s="57">
        <v>22</v>
      </c>
      <c r="N195" s="53">
        <f>+'ふん尿排泄原単位'!$I$8/('草地施肥標準'!K195*10)</f>
        <v>0.64650625</v>
      </c>
      <c r="O195" s="53">
        <f>+'ふん尿排泄原単位'!$I$9/('草地施肥標準'!M195*10)</f>
        <v>0.5256436363636363</v>
      </c>
      <c r="P195" s="53">
        <f>+IF(J195=0,IF(K195=0,9999,MAX(N195:O195)),'ふん尿排泄原単位'!$K$7*365/('草地施肥標準'!J195*10000))</f>
        <v>0.64650625</v>
      </c>
    </row>
    <row r="196" spans="1:16" ht="15">
      <c r="A196" s="40" t="str">
        <f t="shared" si="12"/>
        <v>03030305</v>
      </c>
      <c r="B196" s="41" t="str">
        <f t="shared" si="13"/>
        <v>03</v>
      </c>
      <c r="C196" s="43" t="s">
        <v>314</v>
      </c>
      <c r="D196" s="41" t="str">
        <f t="shared" si="14"/>
        <v>03</v>
      </c>
      <c r="E196" s="43" t="s">
        <v>13</v>
      </c>
      <c r="F196" s="62" t="str">
        <f t="shared" si="10"/>
        <v>03</v>
      </c>
      <c r="G196" s="43" t="s">
        <v>7</v>
      </c>
      <c r="H196" s="62" t="str">
        <f t="shared" si="11"/>
        <v>05</v>
      </c>
      <c r="I196" s="43" t="s">
        <v>10</v>
      </c>
      <c r="J196" s="54">
        <v>5</v>
      </c>
      <c r="K196" s="56" t="s">
        <v>20</v>
      </c>
      <c r="L196" s="56" t="s">
        <v>20</v>
      </c>
      <c r="M196" s="56" t="s">
        <v>20</v>
      </c>
      <c r="N196" s="41" t="s">
        <v>20</v>
      </c>
      <c r="O196" s="41" t="s">
        <v>20</v>
      </c>
      <c r="P196" s="53">
        <f>+IF(J196=0,IF(K196=0,9999,MAX(N196:O196)),'ふん尿排泄原単位'!$K$7*365/('草地施肥標準'!J196*10000))</f>
        <v>0.4701200000000001</v>
      </c>
    </row>
    <row r="197" spans="1:16" ht="15">
      <c r="A197" s="40" t="str">
        <f>+B197&amp;D197&amp;F197&amp;H197</f>
        <v>03030306</v>
      </c>
      <c r="B197" s="41" t="str">
        <f>+VLOOKUP(C197,$C$2:$D$5,2)</f>
        <v>03</v>
      </c>
      <c r="C197" s="43" t="s">
        <v>314</v>
      </c>
      <c r="D197" s="41" t="str">
        <f>+VLOOKUP(E197,$E$2:$F$4,2)</f>
        <v>03</v>
      </c>
      <c r="E197" s="43" t="s">
        <v>13</v>
      </c>
      <c r="F197" s="62" t="str">
        <f>+VLOOKUP(G197,$G$2:$H$5,2)</f>
        <v>03</v>
      </c>
      <c r="G197" s="43" t="s">
        <v>7</v>
      </c>
      <c r="H197" s="62" t="str">
        <f t="shared" si="11"/>
        <v>06</v>
      </c>
      <c r="I197" s="43" t="s">
        <v>339</v>
      </c>
      <c r="J197" s="56" t="s">
        <v>20</v>
      </c>
      <c r="K197" s="56" t="s">
        <v>20</v>
      </c>
      <c r="L197" s="56" t="s">
        <v>20</v>
      </c>
      <c r="M197" s="56" t="s">
        <v>20</v>
      </c>
      <c r="N197" s="143" t="s">
        <v>20</v>
      </c>
      <c r="O197" s="143" t="s">
        <v>20</v>
      </c>
      <c r="P197" s="53">
        <v>0.5</v>
      </c>
    </row>
    <row r="198" spans="1:16" ht="15">
      <c r="A198" s="40" t="str">
        <f t="shared" si="12"/>
        <v>03030401</v>
      </c>
      <c r="B198" s="41" t="str">
        <f t="shared" si="13"/>
        <v>03</v>
      </c>
      <c r="C198" s="43" t="s">
        <v>314</v>
      </c>
      <c r="D198" s="41" t="str">
        <f t="shared" si="14"/>
        <v>03</v>
      </c>
      <c r="E198" s="43" t="s">
        <v>13</v>
      </c>
      <c r="F198" s="62" t="str">
        <f t="shared" si="10"/>
        <v>04</v>
      </c>
      <c r="G198" s="43" t="s">
        <v>6</v>
      </c>
      <c r="H198" s="62" t="str">
        <f t="shared" si="11"/>
        <v>01</v>
      </c>
      <c r="I198" s="40">
        <v>1</v>
      </c>
      <c r="K198" s="55">
        <v>0</v>
      </c>
      <c r="L198" s="55">
        <v>8</v>
      </c>
      <c r="M198" s="55">
        <v>18</v>
      </c>
      <c r="N198" s="53" t="e">
        <f>+'ふん尿排泄原単位'!$I$8/('草地施肥標準'!K198*10)</f>
        <v>#DIV/0!</v>
      </c>
      <c r="O198" s="53">
        <f>+'ふん尿排泄原単位'!$I$9/('草地施肥標準'!M198*10)</f>
        <v>0.6424533333333333</v>
      </c>
      <c r="P198" s="53">
        <f>+IF(J198=0,IF(K198=0,9999,MAX(N198:O198)),'ふん尿排泄原単位'!$K$7*365/('草地施肥標準'!J198*10000))</f>
        <v>9999</v>
      </c>
    </row>
    <row r="199" spans="1:16" ht="15">
      <c r="A199" s="40" t="str">
        <f t="shared" si="12"/>
        <v>03030402</v>
      </c>
      <c r="B199" s="41" t="str">
        <f t="shared" si="13"/>
        <v>03</v>
      </c>
      <c r="C199" s="43" t="s">
        <v>314</v>
      </c>
      <c r="D199" s="41" t="str">
        <f t="shared" si="14"/>
        <v>03</v>
      </c>
      <c r="E199" s="43" t="s">
        <v>13</v>
      </c>
      <c r="F199" s="62" t="str">
        <f t="shared" si="10"/>
        <v>04</v>
      </c>
      <c r="G199" s="43" t="s">
        <v>6</v>
      </c>
      <c r="H199" s="62" t="str">
        <f t="shared" si="11"/>
        <v>02</v>
      </c>
      <c r="I199" s="40">
        <v>2</v>
      </c>
      <c r="K199" s="55">
        <v>6</v>
      </c>
      <c r="L199" s="55">
        <v>8</v>
      </c>
      <c r="M199" s="55">
        <v>18</v>
      </c>
      <c r="N199" s="53">
        <f>+'ふん尿排泄原単位'!$I$8/('草地施肥標準'!K199*10)</f>
        <v>0.8620083333333333</v>
      </c>
      <c r="O199" s="53">
        <f>+'ふん尿排泄原単位'!$I$9/('草地施肥標準'!M199*10)</f>
        <v>0.6424533333333333</v>
      </c>
      <c r="P199" s="53">
        <f>+IF(J199=0,IF(K199=0,9999,MAX(N199:O199)),'ふん尿排泄原単位'!$K$7*365/('草地施肥標準'!J199*10000))</f>
        <v>0.8620083333333333</v>
      </c>
    </row>
    <row r="200" spans="1:16" ht="15">
      <c r="A200" s="40" t="str">
        <f t="shared" si="12"/>
        <v>03030403</v>
      </c>
      <c r="B200" s="41" t="str">
        <f t="shared" si="13"/>
        <v>03</v>
      </c>
      <c r="C200" s="43" t="s">
        <v>314</v>
      </c>
      <c r="D200" s="41" t="str">
        <f t="shared" si="14"/>
        <v>03</v>
      </c>
      <c r="E200" s="43" t="s">
        <v>13</v>
      </c>
      <c r="F200" s="62" t="str">
        <f t="shared" si="10"/>
        <v>04</v>
      </c>
      <c r="G200" s="43" t="s">
        <v>6</v>
      </c>
      <c r="H200" s="62" t="str">
        <f t="shared" si="11"/>
        <v>03</v>
      </c>
      <c r="I200" s="40">
        <v>3</v>
      </c>
      <c r="K200" s="57">
        <v>8</v>
      </c>
      <c r="L200" s="57">
        <v>8</v>
      </c>
      <c r="M200" s="57">
        <v>18</v>
      </c>
      <c r="N200" s="53">
        <f>+'ふん尿排泄原単位'!$I$8/('草地施肥標準'!K200*10)</f>
        <v>0.64650625</v>
      </c>
      <c r="O200" s="53">
        <f>+'ふん尿排泄原単位'!$I$9/('草地施肥標準'!M200*10)</f>
        <v>0.6424533333333333</v>
      </c>
      <c r="P200" s="53">
        <f>+IF(J200=0,IF(K200=0,9999,MAX(N200:O200)),'ふん尿排泄原単位'!$K$7*365/('草地施肥標準'!J200*10000))</f>
        <v>0.64650625</v>
      </c>
    </row>
    <row r="201" spans="1:16" ht="15">
      <c r="A201" s="40" t="str">
        <f t="shared" si="12"/>
        <v>03030405</v>
      </c>
      <c r="B201" s="41" t="str">
        <f t="shared" si="13"/>
        <v>03</v>
      </c>
      <c r="C201" s="43" t="s">
        <v>314</v>
      </c>
      <c r="D201" s="41" t="str">
        <f t="shared" si="14"/>
        <v>03</v>
      </c>
      <c r="E201" s="43" t="s">
        <v>13</v>
      </c>
      <c r="F201" s="62" t="str">
        <f t="shared" si="10"/>
        <v>04</v>
      </c>
      <c r="G201" s="43" t="s">
        <v>6</v>
      </c>
      <c r="H201" s="62" t="str">
        <f t="shared" si="11"/>
        <v>05</v>
      </c>
      <c r="I201" s="43" t="s">
        <v>10</v>
      </c>
      <c r="J201" s="54">
        <v>6</v>
      </c>
      <c r="K201" s="56" t="s">
        <v>20</v>
      </c>
      <c r="L201" s="56" t="s">
        <v>20</v>
      </c>
      <c r="M201" s="56" t="s">
        <v>20</v>
      </c>
      <c r="N201" s="41" t="s">
        <v>20</v>
      </c>
      <c r="O201" s="41" t="s">
        <v>20</v>
      </c>
      <c r="P201" s="53">
        <f>+IF(J201=0,IF(K201=0,9999,MAX(N201:O201)),'ふん尿排泄原単位'!$K$7*365/('草地施肥標準'!J201*10000))</f>
        <v>0.3917666666666667</v>
      </c>
    </row>
    <row r="202" spans="1:16" ht="15">
      <c r="A202" s="40" t="str">
        <f>+B202&amp;D202&amp;F202&amp;H202</f>
        <v>03030406</v>
      </c>
      <c r="B202" s="41" t="str">
        <f>+VLOOKUP(C202,$C$2:$D$5,2)</f>
        <v>03</v>
      </c>
      <c r="C202" s="43" t="s">
        <v>314</v>
      </c>
      <c r="D202" s="41" t="str">
        <f>+VLOOKUP(E202,$E$2:$F$4,2)</f>
        <v>03</v>
      </c>
      <c r="E202" s="43" t="s">
        <v>13</v>
      </c>
      <c r="F202" s="62" t="str">
        <f>+VLOOKUP(G202,$G$2:$H$5,2)</f>
        <v>04</v>
      </c>
      <c r="G202" s="43" t="s">
        <v>6</v>
      </c>
      <c r="H202" s="62" t="str">
        <f t="shared" si="11"/>
        <v>06</v>
      </c>
      <c r="I202" s="43" t="s">
        <v>339</v>
      </c>
      <c r="J202" s="56" t="s">
        <v>20</v>
      </c>
      <c r="K202" s="56" t="s">
        <v>20</v>
      </c>
      <c r="L202" s="56" t="s">
        <v>20</v>
      </c>
      <c r="M202" s="56" t="s">
        <v>20</v>
      </c>
      <c r="N202" s="143" t="s">
        <v>20</v>
      </c>
      <c r="O202" s="143" t="s">
        <v>20</v>
      </c>
      <c r="P202" s="53">
        <v>0.5</v>
      </c>
    </row>
    <row r="203" spans="1:16" ht="15">
      <c r="A203" s="40" t="str">
        <f t="shared" si="12"/>
        <v>04010101</v>
      </c>
      <c r="B203" s="41" t="str">
        <f t="shared" si="13"/>
        <v>04</v>
      </c>
      <c r="C203" s="43" t="s">
        <v>315</v>
      </c>
      <c r="D203" s="41" t="str">
        <f t="shared" si="14"/>
        <v>01</v>
      </c>
      <c r="E203" s="43" t="s">
        <v>321</v>
      </c>
      <c r="F203" s="62" t="str">
        <f t="shared" si="10"/>
        <v>01</v>
      </c>
      <c r="G203" s="43" t="s">
        <v>4</v>
      </c>
      <c r="H203" s="62" t="str">
        <f t="shared" si="11"/>
        <v>01</v>
      </c>
      <c r="I203" s="40">
        <v>1</v>
      </c>
      <c r="K203" s="55">
        <v>0</v>
      </c>
      <c r="L203" s="55">
        <v>8</v>
      </c>
      <c r="M203" s="55">
        <v>20</v>
      </c>
      <c r="N203" s="53" t="e">
        <f>+'ふん尿排泄原単位'!$I$8/('草地施肥標準'!K203*10)</f>
        <v>#DIV/0!</v>
      </c>
      <c r="O203" s="53">
        <f>+'ふん尿排泄原単位'!$I$9/('草地施肥標準'!M203*10)</f>
        <v>0.5782079999999999</v>
      </c>
      <c r="P203" s="53">
        <f>+IF(J203=0,IF(K203=0,9999,MAX(N203:O203)),'ふん尿排泄原単位'!$K$7*365/('草地施肥標準'!J203*10000))</f>
        <v>9999</v>
      </c>
    </row>
    <row r="204" spans="1:16" ht="15">
      <c r="A204" s="40" t="str">
        <f t="shared" si="12"/>
        <v>04010102</v>
      </c>
      <c r="B204" s="41" t="str">
        <f t="shared" si="13"/>
        <v>04</v>
      </c>
      <c r="C204" s="43" t="s">
        <v>315</v>
      </c>
      <c r="D204" s="41" t="str">
        <f t="shared" si="14"/>
        <v>01</v>
      </c>
      <c r="E204" s="43" t="s">
        <v>321</v>
      </c>
      <c r="F204" s="62" t="str">
        <f t="shared" si="10"/>
        <v>01</v>
      </c>
      <c r="G204" s="43" t="s">
        <v>4</v>
      </c>
      <c r="H204" s="62" t="str">
        <f t="shared" si="11"/>
        <v>02</v>
      </c>
      <c r="I204" s="40">
        <v>2</v>
      </c>
      <c r="K204" s="55">
        <v>4</v>
      </c>
      <c r="L204" s="55">
        <v>8</v>
      </c>
      <c r="M204" s="55">
        <v>20</v>
      </c>
      <c r="N204" s="53">
        <f>+'ふん尿排泄原単位'!$I$8/('草地施肥標準'!K204*10)</f>
        <v>1.2930125</v>
      </c>
      <c r="O204" s="53">
        <f>+'ふん尿排泄原単位'!$I$9/('草地施肥標準'!M204*10)</f>
        <v>0.5782079999999999</v>
      </c>
      <c r="P204" s="53">
        <f>+IF(J204=0,IF(K204=0,9999,MAX(N204:O204)),'ふん尿排泄原単位'!$K$7*365/('草地施肥標準'!J204*10000))</f>
        <v>1.2930125</v>
      </c>
    </row>
    <row r="205" spans="1:16" ht="15">
      <c r="A205" s="40" t="str">
        <f t="shared" si="12"/>
        <v>04010103</v>
      </c>
      <c r="B205" s="41" t="str">
        <f t="shared" si="13"/>
        <v>04</v>
      </c>
      <c r="C205" s="43" t="s">
        <v>315</v>
      </c>
      <c r="D205" s="41" t="str">
        <f t="shared" si="14"/>
        <v>01</v>
      </c>
      <c r="E205" s="43" t="s">
        <v>321</v>
      </c>
      <c r="F205" s="62" t="str">
        <f t="shared" si="10"/>
        <v>01</v>
      </c>
      <c r="G205" s="43" t="s">
        <v>4</v>
      </c>
      <c r="H205" s="62" t="str">
        <f t="shared" si="11"/>
        <v>03</v>
      </c>
      <c r="I205" s="40">
        <v>3</v>
      </c>
      <c r="K205" s="55">
        <v>8</v>
      </c>
      <c r="L205" s="55">
        <v>8</v>
      </c>
      <c r="M205" s="55">
        <v>20</v>
      </c>
      <c r="N205" s="53">
        <f>+'ふん尿排泄原単位'!$I$8/('草地施肥標準'!K205*10)</f>
        <v>0.64650625</v>
      </c>
      <c r="O205" s="53">
        <f>+'ふん尿排泄原単位'!$I$9/('草地施肥標準'!M205*10)</f>
        <v>0.5782079999999999</v>
      </c>
      <c r="P205" s="53">
        <f>+IF(J205=0,IF(K205=0,9999,MAX(N205:O205)),'ふん尿排泄原単位'!$K$7*365/('草地施肥標準'!J205*10000))</f>
        <v>0.64650625</v>
      </c>
    </row>
    <row r="206" spans="1:16" ht="15">
      <c r="A206" s="40" t="str">
        <f t="shared" si="12"/>
        <v>04010105</v>
      </c>
      <c r="B206" s="41" t="str">
        <f t="shared" si="13"/>
        <v>04</v>
      </c>
      <c r="C206" s="43" t="s">
        <v>315</v>
      </c>
      <c r="D206" s="41" t="str">
        <f t="shared" si="14"/>
        <v>01</v>
      </c>
      <c r="E206" s="43" t="s">
        <v>321</v>
      </c>
      <c r="F206" s="62" t="str">
        <f t="shared" si="10"/>
        <v>01</v>
      </c>
      <c r="G206" s="43" t="s">
        <v>4</v>
      </c>
      <c r="H206" s="62" t="str">
        <f t="shared" si="11"/>
        <v>05</v>
      </c>
      <c r="I206" s="43" t="s">
        <v>10</v>
      </c>
      <c r="J206" s="54">
        <v>6</v>
      </c>
      <c r="K206" s="56" t="s">
        <v>20</v>
      </c>
      <c r="L206" s="56" t="s">
        <v>20</v>
      </c>
      <c r="M206" s="56" t="s">
        <v>20</v>
      </c>
      <c r="N206" s="41" t="s">
        <v>20</v>
      </c>
      <c r="O206" s="41" t="s">
        <v>20</v>
      </c>
      <c r="P206" s="53">
        <f>+IF(J206=0,IF(K206=0,9999,MAX(N206:O206)),'ふん尿排泄原単位'!$K$7*365/('草地施肥標準'!J206*10000))</f>
        <v>0.3917666666666667</v>
      </c>
    </row>
    <row r="207" spans="1:16" ht="15">
      <c r="A207" s="40" t="str">
        <f>+B207&amp;D207&amp;F207&amp;H207</f>
        <v>04010106</v>
      </c>
      <c r="B207" s="41" t="str">
        <f>+VLOOKUP(C207,$C$2:$D$5,2)</f>
        <v>04</v>
      </c>
      <c r="C207" s="43" t="s">
        <v>315</v>
      </c>
      <c r="D207" s="41" t="str">
        <f>+VLOOKUP(E207,$E$2:$F$4,2)</f>
        <v>01</v>
      </c>
      <c r="E207" s="43" t="s">
        <v>321</v>
      </c>
      <c r="F207" s="62" t="str">
        <f>+VLOOKUP(G207,$G$2:$H$5,2)</f>
        <v>01</v>
      </c>
      <c r="G207" s="43" t="s">
        <v>4</v>
      </c>
      <c r="H207" s="62" t="str">
        <f t="shared" si="11"/>
        <v>06</v>
      </c>
      <c r="I207" s="43" t="s">
        <v>339</v>
      </c>
      <c r="J207" s="56" t="s">
        <v>20</v>
      </c>
      <c r="K207" s="56" t="s">
        <v>20</v>
      </c>
      <c r="L207" s="56" t="s">
        <v>20</v>
      </c>
      <c r="M207" s="56" t="s">
        <v>20</v>
      </c>
      <c r="N207" s="143" t="s">
        <v>20</v>
      </c>
      <c r="O207" s="143" t="s">
        <v>20</v>
      </c>
      <c r="P207" s="53">
        <v>0.5</v>
      </c>
    </row>
    <row r="208" spans="1:16" ht="15">
      <c r="A208" s="40" t="str">
        <f t="shared" si="12"/>
        <v>04010201</v>
      </c>
      <c r="B208" s="41" t="str">
        <f t="shared" si="13"/>
        <v>04</v>
      </c>
      <c r="C208" s="43" t="s">
        <v>315</v>
      </c>
      <c r="D208" s="41" t="str">
        <f t="shared" si="14"/>
        <v>01</v>
      </c>
      <c r="E208" s="43" t="s">
        <v>321</v>
      </c>
      <c r="F208" s="62" t="str">
        <f t="shared" si="10"/>
        <v>02</v>
      </c>
      <c r="G208" s="43" t="s">
        <v>11</v>
      </c>
      <c r="H208" s="62" t="str">
        <f t="shared" si="11"/>
        <v>01</v>
      </c>
      <c r="I208" s="40">
        <v>1</v>
      </c>
      <c r="K208" s="56" t="s">
        <v>20</v>
      </c>
      <c r="L208" s="56" t="s">
        <v>20</v>
      </c>
      <c r="M208" s="56" t="s">
        <v>20</v>
      </c>
      <c r="N208" s="41" t="s">
        <v>20</v>
      </c>
      <c r="O208" s="41" t="s">
        <v>20</v>
      </c>
      <c r="P208" s="41" t="s">
        <v>20</v>
      </c>
    </row>
    <row r="209" spans="1:16" ht="15">
      <c r="A209" s="40" t="str">
        <f t="shared" si="12"/>
        <v>04010202</v>
      </c>
      <c r="B209" s="41" t="str">
        <f t="shared" si="13"/>
        <v>04</v>
      </c>
      <c r="C209" s="43" t="s">
        <v>315</v>
      </c>
      <c r="D209" s="41" t="str">
        <f t="shared" si="14"/>
        <v>01</v>
      </c>
      <c r="E209" s="43" t="s">
        <v>321</v>
      </c>
      <c r="F209" s="62" t="str">
        <f t="shared" si="10"/>
        <v>02</v>
      </c>
      <c r="G209" s="43" t="s">
        <v>11</v>
      </c>
      <c r="H209" s="62" t="str">
        <f t="shared" si="11"/>
        <v>02</v>
      </c>
      <c r="I209" s="40">
        <v>2</v>
      </c>
      <c r="K209" s="56" t="s">
        <v>20</v>
      </c>
      <c r="L209" s="56" t="s">
        <v>20</v>
      </c>
      <c r="M209" s="56" t="s">
        <v>20</v>
      </c>
      <c r="N209" s="41" t="s">
        <v>20</v>
      </c>
      <c r="O209" s="41" t="s">
        <v>20</v>
      </c>
      <c r="P209" s="41" t="s">
        <v>20</v>
      </c>
    </row>
    <row r="210" spans="1:16" ht="15">
      <c r="A210" s="40" t="str">
        <f t="shared" si="12"/>
        <v>04010203</v>
      </c>
      <c r="B210" s="41" t="str">
        <f t="shared" si="13"/>
        <v>04</v>
      </c>
      <c r="C210" s="43" t="s">
        <v>315</v>
      </c>
      <c r="D210" s="41" t="str">
        <f t="shared" si="14"/>
        <v>01</v>
      </c>
      <c r="E210" s="43" t="s">
        <v>321</v>
      </c>
      <c r="F210" s="62" t="str">
        <f t="shared" si="10"/>
        <v>02</v>
      </c>
      <c r="G210" s="43" t="s">
        <v>11</v>
      </c>
      <c r="H210" s="62" t="str">
        <f t="shared" si="11"/>
        <v>03</v>
      </c>
      <c r="I210" s="40">
        <v>3</v>
      </c>
      <c r="K210" s="56" t="s">
        <v>20</v>
      </c>
      <c r="L210" s="56" t="s">
        <v>20</v>
      </c>
      <c r="M210" s="56" t="s">
        <v>20</v>
      </c>
      <c r="N210" s="41" t="s">
        <v>20</v>
      </c>
      <c r="O210" s="41" t="s">
        <v>20</v>
      </c>
      <c r="P210" s="41" t="s">
        <v>20</v>
      </c>
    </row>
    <row r="211" spans="1:16" ht="15">
      <c r="A211" s="40" t="str">
        <f t="shared" si="12"/>
        <v>04010205</v>
      </c>
      <c r="B211" s="41" t="str">
        <f t="shared" si="13"/>
        <v>04</v>
      </c>
      <c r="C211" s="43" t="s">
        <v>315</v>
      </c>
      <c r="D211" s="41" t="str">
        <f t="shared" si="14"/>
        <v>01</v>
      </c>
      <c r="E211" s="43" t="s">
        <v>321</v>
      </c>
      <c r="F211" s="62" t="str">
        <f t="shared" si="10"/>
        <v>02</v>
      </c>
      <c r="G211" s="43" t="s">
        <v>11</v>
      </c>
      <c r="H211" s="62" t="str">
        <f t="shared" si="11"/>
        <v>05</v>
      </c>
      <c r="I211" s="43" t="s">
        <v>10</v>
      </c>
      <c r="J211" s="54">
        <v>5</v>
      </c>
      <c r="K211" s="56" t="s">
        <v>20</v>
      </c>
      <c r="L211" s="56" t="s">
        <v>20</v>
      </c>
      <c r="M211" s="56" t="s">
        <v>20</v>
      </c>
      <c r="N211" s="41" t="s">
        <v>20</v>
      </c>
      <c r="O211" s="41" t="s">
        <v>20</v>
      </c>
      <c r="P211" s="53">
        <f>+IF(J211=0,IF(K211=0,9999,MAX(N211:O211)),'ふん尿排泄原単位'!$K$7*365/('草地施肥標準'!J211*10000))</f>
        <v>0.4701200000000001</v>
      </c>
    </row>
    <row r="212" spans="1:16" ht="15">
      <c r="A212" s="40" t="str">
        <f>+B212&amp;D212&amp;F212&amp;H212</f>
        <v>04010206</v>
      </c>
      <c r="B212" s="41" t="str">
        <f>+VLOOKUP(C212,$C$2:$D$5,2)</f>
        <v>04</v>
      </c>
      <c r="C212" s="43" t="s">
        <v>315</v>
      </c>
      <c r="D212" s="41" t="str">
        <f>+VLOOKUP(E212,$E$2:$F$4,2)</f>
        <v>01</v>
      </c>
      <c r="E212" s="43" t="s">
        <v>321</v>
      </c>
      <c r="F212" s="62" t="str">
        <f>+VLOOKUP(G212,$G$2:$H$5,2)</f>
        <v>02</v>
      </c>
      <c r="G212" s="43" t="s">
        <v>11</v>
      </c>
      <c r="H212" s="62" t="str">
        <f t="shared" si="11"/>
        <v>06</v>
      </c>
      <c r="I212" s="43" t="s">
        <v>339</v>
      </c>
      <c r="J212" s="56" t="s">
        <v>20</v>
      </c>
      <c r="K212" s="56" t="s">
        <v>20</v>
      </c>
      <c r="L212" s="56" t="s">
        <v>20</v>
      </c>
      <c r="M212" s="56" t="s">
        <v>20</v>
      </c>
      <c r="N212" s="143" t="s">
        <v>20</v>
      </c>
      <c r="O212" s="143" t="s">
        <v>20</v>
      </c>
      <c r="P212" s="53">
        <v>0.5</v>
      </c>
    </row>
    <row r="213" spans="1:16" ht="15">
      <c r="A213" s="40" t="str">
        <f t="shared" si="12"/>
        <v>04010301</v>
      </c>
      <c r="B213" s="41" t="str">
        <f t="shared" si="13"/>
        <v>04</v>
      </c>
      <c r="C213" s="43" t="s">
        <v>315</v>
      </c>
      <c r="D213" s="41" t="str">
        <f t="shared" si="14"/>
        <v>01</v>
      </c>
      <c r="E213" s="43" t="s">
        <v>321</v>
      </c>
      <c r="F213" s="62" t="str">
        <f t="shared" si="10"/>
        <v>03</v>
      </c>
      <c r="G213" s="43" t="s">
        <v>7</v>
      </c>
      <c r="H213" s="62" t="str">
        <f t="shared" si="11"/>
        <v>01</v>
      </c>
      <c r="I213" s="40">
        <v>1</v>
      </c>
      <c r="K213" s="55">
        <v>0</v>
      </c>
      <c r="L213" s="55">
        <v>10</v>
      </c>
      <c r="M213" s="55">
        <v>22</v>
      </c>
      <c r="N213" s="53" t="e">
        <f>+'ふん尿排泄原単位'!$I$8/('草地施肥標準'!K213*10)</f>
        <v>#DIV/0!</v>
      </c>
      <c r="O213" s="53">
        <f>+'ふん尿排泄原単位'!$I$9/('草地施肥標準'!M213*10)</f>
        <v>0.5256436363636363</v>
      </c>
      <c r="P213" s="53">
        <f>+IF(J213=0,IF(K213=0,9999,MAX(N213:O213)),'ふん尿排泄原単位'!$K$7*365/('草地施肥標準'!J213*10000))</f>
        <v>9999</v>
      </c>
    </row>
    <row r="214" spans="1:16" ht="15">
      <c r="A214" s="40" t="str">
        <f t="shared" si="12"/>
        <v>04010302</v>
      </c>
      <c r="B214" s="41" t="str">
        <f t="shared" si="13"/>
        <v>04</v>
      </c>
      <c r="C214" s="43" t="s">
        <v>315</v>
      </c>
      <c r="D214" s="41" t="str">
        <f t="shared" si="14"/>
        <v>01</v>
      </c>
      <c r="E214" s="43" t="s">
        <v>321</v>
      </c>
      <c r="F214" s="62" t="str">
        <f t="shared" si="10"/>
        <v>03</v>
      </c>
      <c r="G214" s="43" t="s">
        <v>7</v>
      </c>
      <c r="H214" s="62" t="str">
        <f t="shared" si="11"/>
        <v>02</v>
      </c>
      <c r="I214" s="40">
        <v>2</v>
      </c>
      <c r="K214" s="55">
        <v>4</v>
      </c>
      <c r="L214" s="55">
        <v>10</v>
      </c>
      <c r="M214" s="55">
        <v>22</v>
      </c>
      <c r="N214" s="53">
        <f>+'ふん尿排泄原単位'!$I$8/('草地施肥標準'!K214*10)</f>
        <v>1.2930125</v>
      </c>
      <c r="O214" s="53">
        <f>+'ふん尿排泄原単位'!$I$9/('草地施肥標準'!M214*10)</f>
        <v>0.5256436363636363</v>
      </c>
      <c r="P214" s="53">
        <f>+IF(J214=0,IF(K214=0,9999,MAX(N214:O214)),'ふん尿排泄原単位'!$K$7*365/('草地施肥標準'!J214*10000))</f>
        <v>1.2930125</v>
      </c>
    </row>
    <row r="215" spans="1:16" ht="15">
      <c r="A215" s="40" t="str">
        <f t="shared" si="12"/>
        <v>04010303</v>
      </c>
      <c r="B215" s="41" t="str">
        <f t="shared" si="13"/>
        <v>04</v>
      </c>
      <c r="C215" s="43" t="s">
        <v>315</v>
      </c>
      <c r="D215" s="41" t="str">
        <f t="shared" si="14"/>
        <v>01</v>
      </c>
      <c r="E215" s="43" t="s">
        <v>321</v>
      </c>
      <c r="F215" s="62" t="str">
        <f t="shared" si="10"/>
        <v>03</v>
      </c>
      <c r="G215" s="43" t="s">
        <v>7</v>
      </c>
      <c r="H215" s="62" t="str">
        <f t="shared" si="11"/>
        <v>03</v>
      </c>
      <c r="I215" s="40">
        <v>3</v>
      </c>
      <c r="K215" s="55">
        <v>8</v>
      </c>
      <c r="L215" s="55">
        <v>10</v>
      </c>
      <c r="M215" s="55">
        <v>22</v>
      </c>
      <c r="N215" s="53">
        <f>+'ふん尿排泄原単位'!$I$8/('草地施肥標準'!K215*10)</f>
        <v>0.64650625</v>
      </c>
      <c r="O215" s="53">
        <f>+'ふん尿排泄原単位'!$I$9/('草地施肥標準'!M215*10)</f>
        <v>0.5256436363636363</v>
      </c>
      <c r="P215" s="53">
        <f>+IF(J215=0,IF(K215=0,9999,MAX(N215:O215)),'ふん尿排泄原単位'!$K$7*365/('草地施肥標準'!J215*10000))</f>
        <v>0.64650625</v>
      </c>
    </row>
    <row r="216" spans="1:16" ht="15">
      <c r="A216" s="40" t="str">
        <f t="shared" si="12"/>
        <v>04010305</v>
      </c>
      <c r="B216" s="41" t="str">
        <f t="shared" si="13"/>
        <v>04</v>
      </c>
      <c r="C216" s="43" t="s">
        <v>315</v>
      </c>
      <c r="D216" s="41" t="str">
        <f t="shared" si="14"/>
        <v>01</v>
      </c>
      <c r="E216" s="43" t="s">
        <v>321</v>
      </c>
      <c r="F216" s="62" t="str">
        <f t="shared" si="10"/>
        <v>03</v>
      </c>
      <c r="G216" s="43" t="s">
        <v>7</v>
      </c>
      <c r="H216" s="62" t="str">
        <f t="shared" si="11"/>
        <v>05</v>
      </c>
      <c r="I216" s="43" t="s">
        <v>10</v>
      </c>
      <c r="J216" s="54">
        <v>5</v>
      </c>
      <c r="K216" s="56" t="s">
        <v>20</v>
      </c>
      <c r="L216" s="56" t="s">
        <v>20</v>
      </c>
      <c r="M216" s="56" t="s">
        <v>20</v>
      </c>
      <c r="N216" s="41" t="s">
        <v>20</v>
      </c>
      <c r="O216" s="41" t="s">
        <v>20</v>
      </c>
      <c r="P216" s="53">
        <f>+IF(J216=0,IF(K216=0,9999,MAX(N216:O216)),'ふん尿排泄原単位'!$K$7*365/('草地施肥標準'!J216*10000))</f>
        <v>0.4701200000000001</v>
      </c>
    </row>
    <row r="217" spans="1:16" ht="15">
      <c r="A217" s="40" t="str">
        <f>+B217&amp;D217&amp;F217&amp;H217</f>
        <v>04010306</v>
      </c>
      <c r="B217" s="41" t="str">
        <f>+VLOOKUP(C217,$C$2:$D$5,2)</f>
        <v>04</v>
      </c>
      <c r="C217" s="43" t="s">
        <v>315</v>
      </c>
      <c r="D217" s="41" t="str">
        <f>+VLOOKUP(E217,$E$2:$F$4,2)</f>
        <v>01</v>
      </c>
      <c r="E217" s="43" t="s">
        <v>321</v>
      </c>
      <c r="F217" s="62" t="str">
        <f>+VLOOKUP(G217,$G$2:$H$5,2)</f>
        <v>03</v>
      </c>
      <c r="G217" s="43" t="s">
        <v>7</v>
      </c>
      <c r="H217" s="62" t="str">
        <f t="shared" si="11"/>
        <v>06</v>
      </c>
      <c r="I217" s="43" t="s">
        <v>339</v>
      </c>
      <c r="J217" s="56" t="s">
        <v>20</v>
      </c>
      <c r="K217" s="56" t="s">
        <v>20</v>
      </c>
      <c r="L217" s="56" t="s">
        <v>20</v>
      </c>
      <c r="M217" s="56" t="s">
        <v>20</v>
      </c>
      <c r="N217" s="143" t="s">
        <v>20</v>
      </c>
      <c r="O217" s="143" t="s">
        <v>20</v>
      </c>
      <c r="P217" s="53">
        <v>0.5</v>
      </c>
    </row>
    <row r="218" spans="1:16" ht="15">
      <c r="A218" s="40" t="str">
        <f t="shared" si="12"/>
        <v>04010401</v>
      </c>
      <c r="B218" s="41" t="str">
        <f t="shared" si="13"/>
        <v>04</v>
      </c>
      <c r="C218" s="43" t="s">
        <v>315</v>
      </c>
      <c r="D218" s="41" t="str">
        <f t="shared" si="14"/>
        <v>01</v>
      </c>
      <c r="E218" s="43" t="s">
        <v>321</v>
      </c>
      <c r="F218" s="62" t="str">
        <f t="shared" si="10"/>
        <v>04</v>
      </c>
      <c r="G218" s="43" t="s">
        <v>6</v>
      </c>
      <c r="H218" s="62" t="str">
        <f t="shared" si="11"/>
        <v>01</v>
      </c>
      <c r="I218" s="40">
        <v>1</v>
      </c>
      <c r="K218" s="55">
        <v>0</v>
      </c>
      <c r="L218" s="55">
        <v>8</v>
      </c>
      <c r="M218" s="55">
        <v>20</v>
      </c>
      <c r="N218" s="53" t="e">
        <f>+'ふん尿排泄原単位'!$I$8/('草地施肥標準'!K218*10)</f>
        <v>#DIV/0!</v>
      </c>
      <c r="O218" s="53">
        <f>+'ふん尿排泄原単位'!$I$9/('草地施肥標準'!M218*10)</f>
        <v>0.5782079999999999</v>
      </c>
      <c r="P218" s="53">
        <f>+IF(J218=0,IF(K218=0,9999,MAX(N218:O218)),'ふん尿排泄原単位'!$K$7*365/('草地施肥標準'!J218*10000))</f>
        <v>9999</v>
      </c>
    </row>
    <row r="219" spans="1:16" ht="15">
      <c r="A219" s="40" t="str">
        <f t="shared" si="12"/>
        <v>04010402</v>
      </c>
      <c r="B219" s="41" t="str">
        <f t="shared" si="13"/>
        <v>04</v>
      </c>
      <c r="C219" s="43" t="s">
        <v>315</v>
      </c>
      <c r="D219" s="41" t="str">
        <f t="shared" si="14"/>
        <v>01</v>
      </c>
      <c r="E219" s="43" t="s">
        <v>321</v>
      </c>
      <c r="F219" s="62" t="str">
        <f t="shared" si="10"/>
        <v>04</v>
      </c>
      <c r="G219" s="43" t="s">
        <v>6</v>
      </c>
      <c r="H219" s="62" t="str">
        <f t="shared" si="11"/>
        <v>02</v>
      </c>
      <c r="I219" s="40">
        <v>2</v>
      </c>
      <c r="K219" s="55">
        <v>4</v>
      </c>
      <c r="L219" s="55">
        <v>8</v>
      </c>
      <c r="M219" s="55">
        <v>20</v>
      </c>
      <c r="N219" s="53">
        <f>+'ふん尿排泄原単位'!$I$8/('草地施肥標準'!K219*10)</f>
        <v>1.2930125</v>
      </c>
      <c r="O219" s="53">
        <f>+'ふん尿排泄原単位'!$I$9/('草地施肥標準'!M219*10)</f>
        <v>0.5782079999999999</v>
      </c>
      <c r="P219" s="53">
        <f>+IF(J219=0,IF(K219=0,9999,MAX(N219:O219)),'ふん尿排泄原単位'!$K$7*365/('草地施肥標準'!J219*10000))</f>
        <v>1.2930125</v>
      </c>
    </row>
    <row r="220" spans="1:16" ht="15">
      <c r="A220" s="40" t="str">
        <f t="shared" si="12"/>
        <v>04010403</v>
      </c>
      <c r="B220" s="41" t="str">
        <f t="shared" si="13"/>
        <v>04</v>
      </c>
      <c r="C220" s="43" t="s">
        <v>315</v>
      </c>
      <c r="D220" s="41" t="str">
        <f t="shared" si="14"/>
        <v>01</v>
      </c>
      <c r="E220" s="43" t="s">
        <v>321</v>
      </c>
      <c r="F220" s="62" t="str">
        <f t="shared" si="10"/>
        <v>04</v>
      </c>
      <c r="G220" s="43" t="s">
        <v>6</v>
      </c>
      <c r="H220" s="62" t="str">
        <f t="shared" si="11"/>
        <v>03</v>
      </c>
      <c r="I220" s="40">
        <v>3</v>
      </c>
      <c r="K220" s="55">
        <v>8</v>
      </c>
      <c r="L220" s="55">
        <v>8</v>
      </c>
      <c r="M220" s="55">
        <v>20</v>
      </c>
      <c r="N220" s="53">
        <f>+'ふん尿排泄原単位'!$I$8/('草地施肥標準'!K220*10)</f>
        <v>0.64650625</v>
      </c>
      <c r="O220" s="53">
        <f>+'ふん尿排泄原単位'!$I$9/('草地施肥標準'!M220*10)</f>
        <v>0.5782079999999999</v>
      </c>
      <c r="P220" s="53">
        <f>+IF(J220=0,IF(K220=0,9999,MAX(N220:O220)),'ふん尿排泄原単位'!$K$7*365/('草地施肥標準'!J220*10000))</f>
        <v>0.64650625</v>
      </c>
    </row>
    <row r="221" spans="1:16" ht="15">
      <c r="A221" s="40" t="str">
        <f t="shared" si="12"/>
        <v>04010405</v>
      </c>
      <c r="B221" s="41" t="str">
        <f t="shared" si="13"/>
        <v>04</v>
      </c>
      <c r="C221" s="43" t="s">
        <v>315</v>
      </c>
      <c r="D221" s="41" t="str">
        <f t="shared" si="14"/>
        <v>01</v>
      </c>
      <c r="E221" s="43" t="s">
        <v>321</v>
      </c>
      <c r="F221" s="62" t="str">
        <f t="shared" si="10"/>
        <v>04</v>
      </c>
      <c r="G221" s="43" t="s">
        <v>6</v>
      </c>
      <c r="H221" s="62" t="str">
        <f t="shared" si="11"/>
        <v>05</v>
      </c>
      <c r="I221" s="43" t="s">
        <v>10</v>
      </c>
      <c r="J221" s="54">
        <v>6</v>
      </c>
      <c r="K221" s="56" t="s">
        <v>20</v>
      </c>
      <c r="L221" s="56" t="s">
        <v>20</v>
      </c>
      <c r="M221" s="56" t="s">
        <v>20</v>
      </c>
      <c r="N221" s="41" t="s">
        <v>20</v>
      </c>
      <c r="O221" s="41" t="s">
        <v>20</v>
      </c>
      <c r="P221" s="53">
        <f>+IF(J221=0,IF(K221=0,9999,MAX(N221:O221)),'ふん尿排泄原単位'!$K$7*365/('草地施肥標準'!J221*10000))</f>
        <v>0.3917666666666667</v>
      </c>
    </row>
    <row r="222" spans="1:16" ht="15">
      <c r="A222" s="40" t="str">
        <f>+B222&amp;D222&amp;F222&amp;H222</f>
        <v>04010406</v>
      </c>
      <c r="B222" s="41" t="str">
        <f>+VLOOKUP(C222,$C$2:$D$5,2)</f>
        <v>04</v>
      </c>
      <c r="C222" s="43" t="s">
        <v>315</v>
      </c>
      <c r="D222" s="41" t="str">
        <f>+VLOOKUP(E222,$E$2:$F$4,2)</f>
        <v>01</v>
      </c>
      <c r="E222" s="43" t="s">
        <v>321</v>
      </c>
      <c r="F222" s="62" t="str">
        <f>+VLOOKUP(G222,$G$2:$H$5,2)</f>
        <v>04</v>
      </c>
      <c r="G222" s="43" t="s">
        <v>6</v>
      </c>
      <c r="H222" s="62" t="str">
        <f t="shared" si="11"/>
        <v>06</v>
      </c>
      <c r="I222" s="43" t="s">
        <v>339</v>
      </c>
      <c r="J222" s="56" t="s">
        <v>20</v>
      </c>
      <c r="K222" s="56" t="s">
        <v>20</v>
      </c>
      <c r="L222" s="56" t="s">
        <v>20</v>
      </c>
      <c r="M222" s="56" t="s">
        <v>20</v>
      </c>
      <c r="N222" s="143" t="s">
        <v>20</v>
      </c>
      <c r="O222" s="143" t="s">
        <v>20</v>
      </c>
      <c r="P222" s="53">
        <v>0.5</v>
      </c>
    </row>
    <row r="223" spans="1:16" ht="15">
      <c r="A223" s="40" t="str">
        <f t="shared" si="12"/>
        <v>04020101</v>
      </c>
      <c r="B223" s="41" t="str">
        <f t="shared" si="13"/>
        <v>04</v>
      </c>
      <c r="C223" s="43" t="s">
        <v>315</v>
      </c>
      <c r="D223" s="41" t="str">
        <f t="shared" si="14"/>
        <v>02</v>
      </c>
      <c r="E223" s="43" t="s">
        <v>12</v>
      </c>
      <c r="F223" s="62" t="str">
        <f t="shared" si="10"/>
        <v>01</v>
      </c>
      <c r="G223" s="43" t="s">
        <v>4</v>
      </c>
      <c r="H223" s="62" t="str">
        <f t="shared" si="11"/>
        <v>01</v>
      </c>
      <c r="I223" s="40">
        <v>1</v>
      </c>
      <c r="K223" s="55">
        <v>0</v>
      </c>
      <c r="L223" s="55">
        <v>8</v>
      </c>
      <c r="M223" s="55">
        <v>15</v>
      </c>
      <c r="N223" s="53" t="e">
        <f>+'ふん尿排泄原単位'!$I$8/('草地施肥標準'!K223*10)</f>
        <v>#DIV/0!</v>
      </c>
      <c r="O223" s="53">
        <f>+'ふん尿排泄原単位'!$I$9/('草地施肥標準'!M223*10)</f>
        <v>0.770944</v>
      </c>
      <c r="P223" s="53">
        <f>+IF(J223=0,IF(K223=0,9999,MAX(N223:O223)),'ふん尿排泄原単位'!$K$7*365/('草地施肥標準'!J223*10000))</f>
        <v>9999</v>
      </c>
    </row>
    <row r="224" spans="1:16" ht="15">
      <c r="A224" s="40" t="str">
        <f t="shared" si="12"/>
        <v>04020102</v>
      </c>
      <c r="B224" s="41" t="str">
        <f t="shared" si="13"/>
        <v>04</v>
      </c>
      <c r="C224" s="43" t="s">
        <v>315</v>
      </c>
      <c r="D224" s="41" t="str">
        <f t="shared" si="14"/>
        <v>02</v>
      </c>
      <c r="E224" s="43" t="s">
        <v>12</v>
      </c>
      <c r="F224" s="62" t="str">
        <f t="shared" si="10"/>
        <v>01</v>
      </c>
      <c r="G224" s="43" t="s">
        <v>4</v>
      </c>
      <c r="H224" s="62" t="str">
        <f t="shared" si="11"/>
        <v>02</v>
      </c>
      <c r="I224" s="40">
        <v>2</v>
      </c>
      <c r="K224" s="55">
        <v>0</v>
      </c>
      <c r="L224" s="55">
        <v>8</v>
      </c>
      <c r="M224" s="55">
        <v>15</v>
      </c>
      <c r="N224" s="53" t="e">
        <f>+'ふん尿排泄原単位'!$I$8/('草地施肥標準'!K224*10)</f>
        <v>#DIV/0!</v>
      </c>
      <c r="O224" s="53">
        <f>+'ふん尿排泄原単位'!$I$9/('草地施肥標準'!M224*10)</f>
        <v>0.770944</v>
      </c>
      <c r="P224" s="53">
        <f>+IF(J224=0,IF(K224=0,9999,MAX(N224:O224)),'ふん尿排泄原単位'!$K$7*365/('草地施肥標準'!J224*10000))</f>
        <v>9999</v>
      </c>
    </row>
    <row r="225" spans="1:16" ht="15">
      <c r="A225" s="40" t="str">
        <f t="shared" si="12"/>
        <v>04020103</v>
      </c>
      <c r="B225" s="41" t="str">
        <f t="shared" si="13"/>
        <v>04</v>
      </c>
      <c r="C225" s="43" t="s">
        <v>315</v>
      </c>
      <c r="D225" s="41" t="str">
        <f t="shared" si="14"/>
        <v>02</v>
      </c>
      <c r="E225" s="43" t="s">
        <v>12</v>
      </c>
      <c r="F225" s="62" t="str">
        <f t="shared" si="10"/>
        <v>01</v>
      </c>
      <c r="G225" s="43" t="s">
        <v>4</v>
      </c>
      <c r="H225" s="62" t="str">
        <f t="shared" si="11"/>
        <v>03</v>
      </c>
      <c r="I225" s="40">
        <v>3</v>
      </c>
      <c r="K225" s="55">
        <v>6</v>
      </c>
      <c r="L225" s="55">
        <v>8</v>
      </c>
      <c r="M225" s="55">
        <v>15</v>
      </c>
      <c r="N225" s="53">
        <f>+'ふん尿排泄原単位'!$I$8/('草地施肥標準'!K225*10)</f>
        <v>0.8620083333333333</v>
      </c>
      <c r="O225" s="53">
        <f>+'ふん尿排泄原単位'!$I$9/('草地施肥標準'!M225*10)</f>
        <v>0.770944</v>
      </c>
      <c r="P225" s="53">
        <f>+IF(J225=0,IF(K225=0,9999,MAX(N225:O225)),'ふん尿排泄原単位'!$K$7*365/('草地施肥標準'!J225*10000))</f>
        <v>0.8620083333333333</v>
      </c>
    </row>
    <row r="226" spans="1:16" ht="15">
      <c r="A226" s="40" t="str">
        <f t="shared" si="12"/>
        <v>04020105</v>
      </c>
      <c r="B226" s="41" t="str">
        <f t="shared" si="13"/>
        <v>04</v>
      </c>
      <c r="C226" s="43" t="s">
        <v>315</v>
      </c>
      <c r="D226" s="41" t="str">
        <f t="shared" si="14"/>
        <v>02</v>
      </c>
      <c r="E226" s="43" t="s">
        <v>12</v>
      </c>
      <c r="F226" s="62" t="str">
        <f t="shared" si="10"/>
        <v>01</v>
      </c>
      <c r="G226" s="43" t="s">
        <v>4</v>
      </c>
      <c r="H226" s="62" t="str">
        <f t="shared" si="11"/>
        <v>05</v>
      </c>
      <c r="I226" s="43" t="s">
        <v>10</v>
      </c>
      <c r="J226" s="54">
        <v>6</v>
      </c>
      <c r="K226" s="56" t="s">
        <v>20</v>
      </c>
      <c r="L226" s="56" t="s">
        <v>20</v>
      </c>
      <c r="M226" s="56" t="s">
        <v>20</v>
      </c>
      <c r="N226" s="41" t="s">
        <v>20</v>
      </c>
      <c r="O226" s="41" t="s">
        <v>20</v>
      </c>
      <c r="P226" s="53">
        <f>+IF(J226=0,IF(K226=0,9999,MAX(N226:O226)),'ふん尿排泄原単位'!$K$7*365/('草地施肥標準'!J226*10000))</f>
        <v>0.3917666666666667</v>
      </c>
    </row>
    <row r="227" spans="1:16" ht="15">
      <c r="A227" s="40" t="str">
        <f>+B227&amp;D227&amp;F227&amp;H227</f>
        <v>04020106</v>
      </c>
      <c r="B227" s="41" t="str">
        <f>+VLOOKUP(C227,$C$2:$D$5,2)</f>
        <v>04</v>
      </c>
      <c r="C227" s="43" t="s">
        <v>315</v>
      </c>
      <c r="D227" s="41" t="str">
        <f>+VLOOKUP(E227,$E$2:$F$4,2)</f>
        <v>02</v>
      </c>
      <c r="E227" s="43" t="s">
        <v>12</v>
      </c>
      <c r="F227" s="62" t="str">
        <f>+VLOOKUP(G227,$G$2:$H$5,2)</f>
        <v>01</v>
      </c>
      <c r="G227" s="43" t="s">
        <v>4</v>
      </c>
      <c r="H227" s="62" t="str">
        <f t="shared" si="11"/>
        <v>06</v>
      </c>
      <c r="I227" s="43" t="s">
        <v>339</v>
      </c>
      <c r="J227" s="56" t="s">
        <v>20</v>
      </c>
      <c r="K227" s="56" t="s">
        <v>20</v>
      </c>
      <c r="L227" s="56" t="s">
        <v>20</v>
      </c>
      <c r="M227" s="56" t="s">
        <v>20</v>
      </c>
      <c r="N227" s="143" t="s">
        <v>20</v>
      </c>
      <c r="O227" s="143" t="s">
        <v>20</v>
      </c>
      <c r="P227" s="53">
        <v>0.5</v>
      </c>
    </row>
    <row r="228" spans="1:16" ht="15">
      <c r="A228" s="40" t="str">
        <f t="shared" si="12"/>
        <v>04020201</v>
      </c>
      <c r="B228" s="41" t="str">
        <f t="shared" si="13"/>
        <v>04</v>
      </c>
      <c r="C228" s="43" t="s">
        <v>315</v>
      </c>
      <c r="D228" s="41" t="str">
        <f t="shared" si="14"/>
        <v>02</v>
      </c>
      <c r="E228" s="43" t="s">
        <v>12</v>
      </c>
      <c r="F228" s="62" t="str">
        <f t="shared" si="10"/>
        <v>02</v>
      </c>
      <c r="G228" s="43" t="s">
        <v>11</v>
      </c>
      <c r="H228" s="62" t="str">
        <f t="shared" si="11"/>
        <v>01</v>
      </c>
      <c r="I228" s="40">
        <v>1</v>
      </c>
      <c r="K228" s="56" t="s">
        <v>20</v>
      </c>
      <c r="L228" s="56" t="s">
        <v>20</v>
      </c>
      <c r="M228" s="56" t="s">
        <v>20</v>
      </c>
      <c r="N228" s="41" t="s">
        <v>20</v>
      </c>
      <c r="O228" s="41" t="s">
        <v>20</v>
      </c>
      <c r="P228" s="41" t="s">
        <v>20</v>
      </c>
    </row>
    <row r="229" spans="1:16" ht="15">
      <c r="A229" s="40" t="str">
        <f t="shared" si="12"/>
        <v>04020202</v>
      </c>
      <c r="B229" s="41" t="str">
        <f t="shared" si="13"/>
        <v>04</v>
      </c>
      <c r="C229" s="43" t="s">
        <v>315</v>
      </c>
      <c r="D229" s="41" t="str">
        <f t="shared" si="14"/>
        <v>02</v>
      </c>
      <c r="E229" s="43" t="s">
        <v>12</v>
      </c>
      <c r="F229" s="62" t="str">
        <f t="shared" si="10"/>
        <v>02</v>
      </c>
      <c r="G229" s="43" t="s">
        <v>11</v>
      </c>
      <c r="H229" s="62" t="str">
        <f t="shared" si="11"/>
        <v>02</v>
      </c>
      <c r="I229" s="40">
        <v>2</v>
      </c>
      <c r="K229" s="56" t="s">
        <v>20</v>
      </c>
      <c r="L229" s="56" t="s">
        <v>20</v>
      </c>
      <c r="M229" s="56" t="s">
        <v>20</v>
      </c>
      <c r="N229" s="41" t="s">
        <v>20</v>
      </c>
      <c r="O229" s="41" t="s">
        <v>20</v>
      </c>
      <c r="P229" s="41" t="s">
        <v>20</v>
      </c>
    </row>
    <row r="230" spans="1:16" ht="15">
      <c r="A230" s="40" t="str">
        <f t="shared" si="12"/>
        <v>04020203</v>
      </c>
      <c r="B230" s="41" t="str">
        <f t="shared" si="13"/>
        <v>04</v>
      </c>
      <c r="C230" s="43" t="s">
        <v>315</v>
      </c>
      <c r="D230" s="41" t="str">
        <f t="shared" si="14"/>
        <v>02</v>
      </c>
      <c r="E230" s="43" t="s">
        <v>12</v>
      </c>
      <c r="F230" s="62" t="str">
        <f t="shared" si="10"/>
        <v>02</v>
      </c>
      <c r="G230" s="43" t="s">
        <v>11</v>
      </c>
      <c r="H230" s="62" t="str">
        <f t="shared" si="11"/>
        <v>03</v>
      </c>
      <c r="I230" s="40">
        <v>3</v>
      </c>
      <c r="K230" s="56" t="s">
        <v>20</v>
      </c>
      <c r="L230" s="56" t="s">
        <v>20</v>
      </c>
      <c r="M230" s="56" t="s">
        <v>20</v>
      </c>
      <c r="N230" s="41" t="s">
        <v>20</v>
      </c>
      <c r="O230" s="41" t="s">
        <v>20</v>
      </c>
      <c r="P230" s="41" t="s">
        <v>20</v>
      </c>
    </row>
    <row r="231" spans="1:16" ht="15">
      <c r="A231" s="40" t="str">
        <f t="shared" si="12"/>
        <v>04020205</v>
      </c>
      <c r="B231" s="41" t="str">
        <f t="shared" si="13"/>
        <v>04</v>
      </c>
      <c r="C231" s="43" t="s">
        <v>315</v>
      </c>
      <c r="D231" s="41" t="str">
        <f t="shared" si="14"/>
        <v>02</v>
      </c>
      <c r="E231" s="43" t="s">
        <v>12</v>
      </c>
      <c r="F231" s="62" t="str">
        <f t="shared" si="10"/>
        <v>02</v>
      </c>
      <c r="G231" s="43" t="s">
        <v>11</v>
      </c>
      <c r="H231" s="62" t="str">
        <f t="shared" si="11"/>
        <v>05</v>
      </c>
      <c r="I231" s="43" t="s">
        <v>10</v>
      </c>
      <c r="J231" s="54">
        <v>5</v>
      </c>
      <c r="K231" s="56" t="s">
        <v>20</v>
      </c>
      <c r="L231" s="56" t="s">
        <v>20</v>
      </c>
      <c r="M231" s="56" t="s">
        <v>20</v>
      </c>
      <c r="N231" s="41" t="s">
        <v>20</v>
      </c>
      <c r="O231" s="41" t="s">
        <v>20</v>
      </c>
      <c r="P231" s="53">
        <f>+IF(J231=0,IF(K231=0,9999,MAX(N231:O231)),'ふん尿排泄原単位'!$K$7*365/('草地施肥標準'!J231*10000))</f>
        <v>0.4701200000000001</v>
      </c>
    </row>
    <row r="232" spans="1:16" ht="15">
      <c r="A232" s="40" t="str">
        <f>+B232&amp;D232&amp;F232&amp;H232</f>
        <v>04020206</v>
      </c>
      <c r="B232" s="41" t="str">
        <f>+VLOOKUP(C232,$C$2:$D$5,2)</f>
        <v>04</v>
      </c>
      <c r="C232" s="43" t="s">
        <v>315</v>
      </c>
      <c r="D232" s="41" t="str">
        <f>+VLOOKUP(E232,$E$2:$F$4,2)</f>
        <v>02</v>
      </c>
      <c r="E232" s="43" t="s">
        <v>12</v>
      </c>
      <c r="F232" s="62" t="str">
        <f>+VLOOKUP(G232,$G$2:$H$5,2)</f>
        <v>02</v>
      </c>
      <c r="G232" s="43" t="s">
        <v>11</v>
      </c>
      <c r="H232" s="62" t="str">
        <f t="shared" si="11"/>
        <v>06</v>
      </c>
      <c r="I232" s="43" t="s">
        <v>339</v>
      </c>
      <c r="J232" s="56" t="s">
        <v>20</v>
      </c>
      <c r="K232" s="56" t="s">
        <v>20</v>
      </c>
      <c r="L232" s="56" t="s">
        <v>20</v>
      </c>
      <c r="M232" s="56" t="s">
        <v>20</v>
      </c>
      <c r="N232" s="143" t="s">
        <v>20</v>
      </c>
      <c r="O232" s="143" t="s">
        <v>20</v>
      </c>
      <c r="P232" s="53">
        <v>0.5</v>
      </c>
    </row>
    <row r="233" spans="1:16" ht="15">
      <c r="A233" s="40" t="str">
        <f t="shared" si="12"/>
        <v>04020301</v>
      </c>
      <c r="B233" s="41" t="str">
        <f t="shared" si="13"/>
        <v>04</v>
      </c>
      <c r="C233" s="43" t="s">
        <v>315</v>
      </c>
      <c r="D233" s="41" t="str">
        <f t="shared" si="14"/>
        <v>02</v>
      </c>
      <c r="E233" s="43" t="s">
        <v>12</v>
      </c>
      <c r="F233" s="62" t="str">
        <f t="shared" si="10"/>
        <v>03</v>
      </c>
      <c r="G233" s="43" t="s">
        <v>7</v>
      </c>
      <c r="H233" s="62" t="str">
        <f t="shared" si="11"/>
        <v>01</v>
      </c>
      <c r="I233" s="40">
        <v>1</v>
      </c>
      <c r="K233" s="55">
        <v>0</v>
      </c>
      <c r="L233" s="55">
        <v>8</v>
      </c>
      <c r="M233" s="55">
        <v>15</v>
      </c>
      <c r="N233" s="53" t="e">
        <f>+'ふん尿排泄原単位'!$I$8/('草地施肥標準'!K233*10)</f>
        <v>#DIV/0!</v>
      </c>
      <c r="O233" s="53">
        <f>+'ふん尿排泄原単位'!$I$9/('草地施肥標準'!M233*10)</f>
        <v>0.770944</v>
      </c>
      <c r="P233" s="53">
        <f>+IF(J233=0,IF(K233=0,9999,MAX(N233:O233)),'ふん尿排泄原単位'!$K$7*365/('草地施肥標準'!J233*10000))</f>
        <v>9999</v>
      </c>
    </row>
    <row r="234" spans="1:16" ht="15">
      <c r="A234" s="40" t="str">
        <f t="shared" si="12"/>
        <v>04020302</v>
      </c>
      <c r="B234" s="41" t="str">
        <f t="shared" si="13"/>
        <v>04</v>
      </c>
      <c r="C234" s="43" t="s">
        <v>315</v>
      </c>
      <c r="D234" s="41" t="str">
        <f t="shared" si="14"/>
        <v>02</v>
      </c>
      <c r="E234" s="43" t="s">
        <v>12</v>
      </c>
      <c r="F234" s="62" t="str">
        <f t="shared" si="10"/>
        <v>03</v>
      </c>
      <c r="G234" s="43" t="s">
        <v>7</v>
      </c>
      <c r="H234" s="62" t="str">
        <f t="shared" si="11"/>
        <v>02</v>
      </c>
      <c r="I234" s="40">
        <v>2</v>
      </c>
      <c r="K234" s="55">
        <v>0</v>
      </c>
      <c r="L234" s="55">
        <v>8</v>
      </c>
      <c r="M234" s="55">
        <v>15</v>
      </c>
      <c r="N234" s="53" t="e">
        <f>+'ふん尿排泄原単位'!$I$8/('草地施肥標準'!K234*10)</f>
        <v>#DIV/0!</v>
      </c>
      <c r="O234" s="53">
        <f>+'ふん尿排泄原単位'!$I$9/('草地施肥標準'!M234*10)</f>
        <v>0.770944</v>
      </c>
      <c r="P234" s="53">
        <f>+IF(J234=0,IF(K234=0,9999,MAX(N234:O234)),'ふん尿排泄原単位'!$K$7*365/('草地施肥標準'!J234*10000))</f>
        <v>9999</v>
      </c>
    </row>
    <row r="235" spans="1:16" ht="15">
      <c r="A235" s="40" t="str">
        <f t="shared" si="12"/>
        <v>04020303</v>
      </c>
      <c r="B235" s="41" t="str">
        <f t="shared" si="13"/>
        <v>04</v>
      </c>
      <c r="C235" s="43" t="s">
        <v>315</v>
      </c>
      <c r="D235" s="41" t="str">
        <f t="shared" si="14"/>
        <v>02</v>
      </c>
      <c r="E235" s="43" t="s">
        <v>12</v>
      </c>
      <c r="F235" s="62" t="str">
        <f t="shared" si="10"/>
        <v>03</v>
      </c>
      <c r="G235" s="43" t="s">
        <v>7</v>
      </c>
      <c r="H235" s="62" t="str">
        <f t="shared" si="11"/>
        <v>03</v>
      </c>
      <c r="I235" s="40">
        <v>3</v>
      </c>
      <c r="K235" s="55">
        <v>6</v>
      </c>
      <c r="L235" s="55">
        <v>8</v>
      </c>
      <c r="M235" s="55">
        <v>15</v>
      </c>
      <c r="N235" s="53">
        <f>+'ふん尿排泄原単位'!$I$8/('草地施肥標準'!K235*10)</f>
        <v>0.8620083333333333</v>
      </c>
      <c r="O235" s="53">
        <f>+'ふん尿排泄原単位'!$I$9/('草地施肥標準'!M235*10)</f>
        <v>0.770944</v>
      </c>
      <c r="P235" s="53">
        <f>+IF(J235=0,IF(K235=0,9999,MAX(N235:O235)),'ふん尿排泄原単位'!$K$7*365/('草地施肥標準'!J235*10000))</f>
        <v>0.8620083333333333</v>
      </c>
    </row>
    <row r="236" spans="1:16" ht="15">
      <c r="A236" s="40" t="str">
        <f t="shared" si="12"/>
        <v>04020305</v>
      </c>
      <c r="B236" s="41" t="str">
        <f t="shared" si="13"/>
        <v>04</v>
      </c>
      <c r="C236" s="43" t="s">
        <v>315</v>
      </c>
      <c r="D236" s="41" t="str">
        <f t="shared" si="14"/>
        <v>02</v>
      </c>
      <c r="E236" s="43" t="s">
        <v>12</v>
      </c>
      <c r="F236" s="62" t="str">
        <f t="shared" si="10"/>
        <v>03</v>
      </c>
      <c r="G236" s="43" t="s">
        <v>7</v>
      </c>
      <c r="H236" s="62" t="str">
        <f t="shared" si="11"/>
        <v>05</v>
      </c>
      <c r="I236" s="43" t="s">
        <v>10</v>
      </c>
      <c r="J236" s="54">
        <v>5</v>
      </c>
      <c r="K236" s="56" t="s">
        <v>20</v>
      </c>
      <c r="L236" s="56" t="s">
        <v>20</v>
      </c>
      <c r="M236" s="56" t="s">
        <v>20</v>
      </c>
      <c r="N236" s="41" t="s">
        <v>20</v>
      </c>
      <c r="O236" s="41" t="s">
        <v>20</v>
      </c>
      <c r="P236" s="53">
        <f>+IF(J236=0,IF(K236=0,9999,MAX(N236:O236)),'ふん尿排泄原単位'!$K$7*365/('草地施肥標準'!J236*10000))</f>
        <v>0.4701200000000001</v>
      </c>
    </row>
    <row r="237" spans="1:16" ht="15">
      <c r="A237" s="40" t="str">
        <f>+B237&amp;D237&amp;F237&amp;H237</f>
        <v>04020306</v>
      </c>
      <c r="B237" s="41" t="str">
        <f>+VLOOKUP(C237,$C$2:$D$5,2)</f>
        <v>04</v>
      </c>
      <c r="C237" s="43" t="s">
        <v>315</v>
      </c>
      <c r="D237" s="41" t="str">
        <f>+VLOOKUP(E237,$E$2:$F$4,2)</f>
        <v>02</v>
      </c>
      <c r="E237" s="43" t="s">
        <v>12</v>
      </c>
      <c r="F237" s="62" t="str">
        <f>+VLOOKUP(G237,$G$2:$H$5,2)</f>
        <v>03</v>
      </c>
      <c r="G237" s="43" t="s">
        <v>7</v>
      </c>
      <c r="H237" s="62" t="str">
        <f t="shared" si="11"/>
        <v>06</v>
      </c>
      <c r="I237" s="43" t="s">
        <v>339</v>
      </c>
      <c r="J237" s="56" t="s">
        <v>20</v>
      </c>
      <c r="K237" s="56" t="s">
        <v>20</v>
      </c>
      <c r="L237" s="56" t="s">
        <v>20</v>
      </c>
      <c r="M237" s="56" t="s">
        <v>20</v>
      </c>
      <c r="N237" s="143" t="s">
        <v>20</v>
      </c>
      <c r="O237" s="143" t="s">
        <v>20</v>
      </c>
      <c r="P237" s="53">
        <v>0.5</v>
      </c>
    </row>
    <row r="238" spans="1:16" ht="15">
      <c r="A238" s="40" t="str">
        <f t="shared" si="12"/>
        <v>04020401</v>
      </c>
      <c r="B238" s="41" t="str">
        <f t="shared" si="13"/>
        <v>04</v>
      </c>
      <c r="C238" s="43" t="s">
        <v>315</v>
      </c>
      <c r="D238" s="41" t="str">
        <f t="shared" si="14"/>
        <v>02</v>
      </c>
      <c r="E238" s="43" t="s">
        <v>12</v>
      </c>
      <c r="F238" s="62" t="str">
        <f t="shared" si="10"/>
        <v>04</v>
      </c>
      <c r="G238" s="43" t="s">
        <v>6</v>
      </c>
      <c r="H238" s="62" t="str">
        <f t="shared" si="11"/>
        <v>01</v>
      </c>
      <c r="I238" s="40">
        <v>1</v>
      </c>
      <c r="K238" s="55">
        <v>0</v>
      </c>
      <c r="L238" s="55">
        <v>8</v>
      </c>
      <c r="M238" s="55">
        <v>15</v>
      </c>
      <c r="N238" s="53" t="e">
        <f>+'ふん尿排泄原単位'!$I$8/('草地施肥標準'!K238*10)</f>
        <v>#DIV/0!</v>
      </c>
      <c r="O238" s="53">
        <f>+'ふん尿排泄原単位'!$I$9/('草地施肥標準'!M238*10)</f>
        <v>0.770944</v>
      </c>
      <c r="P238" s="53">
        <f>+IF(J238=0,IF(K238=0,9999,MAX(N238:O238)),'ふん尿排泄原単位'!$K$7*365/('草地施肥標準'!J238*10000))</f>
        <v>9999</v>
      </c>
    </row>
    <row r="239" spans="1:16" ht="15">
      <c r="A239" s="40" t="str">
        <f t="shared" si="12"/>
        <v>04020402</v>
      </c>
      <c r="B239" s="41" t="str">
        <f t="shared" si="13"/>
        <v>04</v>
      </c>
      <c r="C239" s="43" t="s">
        <v>315</v>
      </c>
      <c r="D239" s="41" t="str">
        <f t="shared" si="14"/>
        <v>02</v>
      </c>
      <c r="E239" s="43" t="s">
        <v>12</v>
      </c>
      <c r="F239" s="62" t="str">
        <f t="shared" si="10"/>
        <v>04</v>
      </c>
      <c r="G239" s="43" t="s">
        <v>6</v>
      </c>
      <c r="H239" s="62" t="str">
        <f t="shared" si="11"/>
        <v>02</v>
      </c>
      <c r="I239" s="40">
        <v>2</v>
      </c>
      <c r="K239" s="55">
        <v>0</v>
      </c>
      <c r="L239" s="55">
        <v>8</v>
      </c>
      <c r="M239" s="55">
        <v>15</v>
      </c>
      <c r="N239" s="53" t="e">
        <f>+'ふん尿排泄原単位'!$I$8/('草地施肥標準'!K239*10)</f>
        <v>#DIV/0!</v>
      </c>
      <c r="O239" s="53">
        <f>+'ふん尿排泄原単位'!$I$9/('草地施肥標準'!M239*10)</f>
        <v>0.770944</v>
      </c>
      <c r="P239" s="53">
        <f>+IF(J239=0,IF(K239=0,9999,MAX(N239:O239)),'ふん尿排泄原単位'!$K$7*365/('草地施肥標準'!J239*10000))</f>
        <v>9999</v>
      </c>
    </row>
    <row r="240" spans="1:16" ht="15">
      <c r="A240" s="40" t="str">
        <f t="shared" si="12"/>
        <v>04020403</v>
      </c>
      <c r="B240" s="41" t="str">
        <f t="shared" si="13"/>
        <v>04</v>
      </c>
      <c r="C240" s="43" t="s">
        <v>315</v>
      </c>
      <c r="D240" s="41" t="str">
        <f t="shared" si="14"/>
        <v>02</v>
      </c>
      <c r="E240" s="43" t="s">
        <v>12</v>
      </c>
      <c r="F240" s="62" t="str">
        <f t="shared" si="10"/>
        <v>04</v>
      </c>
      <c r="G240" s="43" t="s">
        <v>6</v>
      </c>
      <c r="H240" s="62" t="str">
        <f t="shared" si="11"/>
        <v>03</v>
      </c>
      <c r="I240" s="40">
        <v>3</v>
      </c>
      <c r="K240" s="55">
        <v>6</v>
      </c>
      <c r="L240" s="55">
        <v>8</v>
      </c>
      <c r="M240" s="55">
        <v>15</v>
      </c>
      <c r="N240" s="53">
        <f>+'ふん尿排泄原単位'!$I$8/('草地施肥標準'!K240*10)</f>
        <v>0.8620083333333333</v>
      </c>
      <c r="O240" s="53">
        <f>+'ふん尿排泄原単位'!$I$9/('草地施肥標準'!M240*10)</f>
        <v>0.770944</v>
      </c>
      <c r="P240" s="53">
        <f>+IF(J240=0,IF(K240=0,9999,MAX(N240:O240)),'ふん尿排泄原単位'!$K$7*365/('草地施肥標準'!J240*10000))</f>
        <v>0.8620083333333333</v>
      </c>
    </row>
    <row r="241" spans="1:16" ht="15">
      <c r="A241" s="40" t="str">
        <f t="shared" si="12"/>
        <v>04020405</v>
      </c>
      <c r="B241" s="41" t="str">
        <f t="shared" si="13"/>
        <v>04</v>
      </c>
      <c r="C241" s="43" t="s">
        <v>315</v>
      </c>
      <c r="D241" s="41" t="str">
        <f t="shared" si="14"/>
        <v>02</v>
      </c>
      <c r="E241" s="43" t="s">
        <v>12</v>
      </c>
      <c r="F241" s="62" t="str">
        <f t="shared" si="10"/>
        <v>04</v>
      </c>
      <c r="G241" s="43" t="s">
        <v>6</v>
      </c>
      <c r="H241" s="62" t="str">
        <f t="shared" si="11"/>
        <v>05</v>
      </c>
      <c r="I241" s="43" t="s">
        <v>10</v>
      </c>
      <c r="J241" s="54">
        <v>6</v>
      </c>
      <c r="K241" s="56" t="s">
        <v>20</v>
      </c>
      <c r="L241" s="56" t="s">
        <v>20</v>
      </c>
      <c r="M241" s="56" t="s">
        <v>20</v>
      </c>
      <c r="N241" s="41" t="s">
        <v>20</v>
      </c>
      <c r="O241" s="41" t="s">
        <v>20</v>
      </c>
      <c r="P241" s="53">
        <f>+IF(J241=0,IF(K241=0,9999,MAX(N241:O241)),'ふん尿排泄原単位'!$K$7*365/('草地施肥標準'!J241*10000))</f>
        <v>0.3917666666666667</v>
      </c>
    </row>
    <row r="242" spans="1:16" ht="15">
      <c r="A242" s="40" t="str">
        <f>+B242&amp;D242&amp;F242&amp;H242</f>
        <v>04020406</v>
      </c>
      <c r="B242" s="41" t="str">
        <f>+VLOOKUP(C242,$C$2:$D$5,2)</f>
        <v>04</v>
      </c>
      <c r="C242" s="43" t="s">
        <v>315</v>
      </c>
      <c r="D242" s="41" t="str">
        <f>+VLOOKUP(E242,$E$2:$F$4,2)</f>
        <v>02</v>
      </c>
      <c r="E242" s="43" t="s">
        <v>12</v>
      </c>
      <c r="F242" s="62" t="str">
        <f>+VLOOKUP(G242,$G$2:$H$5,2)</f>
        <v>04</v>
      </c>
      <c r="G242" s="43" t="s">
        <v>6</v>
      </c>
      <c r="H242" s="62" t="str">
        <f t="shared" si="11"/>
        <v>06</v>
      </c>
      <c r="I242" s="43" t="s">
        <v>339</v>
      </c>
      <c r="J242" s="56" t="s">
        <v>20</v>
      </c>
      <c r="K242" s="56" t="s">
        <v>20</v>
      </c>
      <c r="L242" s="56" t="s">
        <v>20</v>
      </c>
      <c r="M242" s="56" t="s">
        <v>20</v>
      </c>
      <c r="N242" s="143" t="s">
        <v>20</v>
      </c>
      <c r="O242" s="143" t="s">
        <v>20</v>
      </c>
      <c r="P242" s="53">
        <v>0.5</v>
      </c>
    </row>
    <row r="243" spans="1:16" ht="15">
      <c r="A243" s="40" t="str">
        <f t="shared" si="12"/>
        <v>04030101</v>
      </c>
      <c r="B243" s="41" t="str">
        <f t="shared" si="13"/>
        <v>04</v>
      </c>
      <c r="C243" s="43" t="s">
        <v>315</v>
      </c>
      <c r="D243" s="41" t="str">
        <f t="shared" si="14"/>
        <v>03</v>
      </c>
      <c r="E243" s="43" t="s">
        <v>13</v>
      </c>
      <c r="F243" s="62" t="str">
        <f t="shared" si="10"/>
        <v>01</v>
      </c>
      <c r="G243" s="43" t="s">
        <v>4</v>
      </c>
      <c r="H243" s="62" t="str">
        <f t="shared" si="11"/>
        <v>01</v>
      </c>
      <c r="I243" s="40">
        <v>1</v>
      </c>
      <c r="K243" s="55">
        <v>0</v>
      </c>
      <c r="L243" s="55">
        <v>10</v>
      </c>
      <c r="M243" s="55">
        <v>18</v>
      </c>
      <c r="N243" s="53" t="e">
        <f>+'ふん尿排泄原単位'!$I$8/('草地施肥標準'!K243*10)</f>
        <v>#DIV/0!</v>
      </c>
      <c r="O243" s="53">
        <f>+'ふん尿排泄原単位'!$I$9/('草地施肥標準'!M243*10)</f>
        <v>0.6424533333333333</v>
      </c>
      <c r="P243" s="53">
        <f>+IF(J243=0,IF(K243=0,9999,MAX(N243:O243)),'ふん尿排泄原単位'!$K$7*365/('草地施肥標準'!J243*10000))</f>
        <v>9999</v>
      </c>
    </row>
    <row r="244" spans="1:16" ht="15">
      <c r="A244" s="40" t="str">
        <f t="shared" si="12"/>
        <v>04030102</v>
      </c>
      <c r="B244" s="41" t="str">
        <f t="shared" si="13"/>
        <v>04</v>
      </c>
      <c r="C244" s="43" t="s">
        <v>315</v>
      </c>
      <c r="D244" s="41" t="str">
        <f t="shared" si="14"/>
        <v>03</v>
      </c>
      <c r="E244" s="43" t="s">
        <v>13</v>
      </c>
      <c r="F244" s="62" t="str">
        <f t="shared" si="10"/>
        <v>01</v>
      </c>
      <c r="G244" s="43" t="s">
        <v>4</v>
      </c>
      <c r="H244" s="62" t="str">
        <f t="shared" si="11"/>
        <v>02</v>
      </c>
      <c r="I244" s="40">
        <v>2</v>
      </c>
      <c r="K244" s="55">
        <v>4</v>
      </c>
      <c r="L244" s="55">
        <v>10</v>
      </c>
      <c r="M244" s="55">
        <v>18</v>
      </c>
      <c r="N244" s="53">
        <f>+'ふん尿排泄原単位'!$I$8/('草地施肥標準'!K244*10)</f>
        <v>1.2930125</v>
      </c>
      <c r="O244" s="53">
        <f>+'ふん尿排泄原単位'!$I$9/('草地施肥標準'!M244*10)</f>
        <v>0.6424533333333333</v>
      </c>
      <c r="P244" s="53">
        <f>+IF(J244=0,IF(K244=0,9999,MAX(N244:O244)),'ふん尿排泄原単位'!$K$7*365/('草地施肥標準'!J244*10000))</f>
        <v>1.2930125</v>
      </c>
    </row>
    <row r="245" spans="1:16" ht="15">
      <c r="A245" s="40" t="str">
        <f t="shared" si="12"/>
        <v>04030103</v>
      </c>
      <c r="B245" s="41" t="str">
        <f t="shared" si="13"/>
        <v>04</v>
      </c>
      <c r="C245" s="43" t="s">
        <v>315</v>
      </c>
      <c r="D245" s="41" t="str">
        <f t="shared" si="14"/>
        <v>03</v>
      </c>
      <c r="E245" s="43" t="s">
        <v>13</v>
      </c>
      <c r="F245" s="62" t="str">
        <f t="shared" si="10"/>
        <v>01</v>
      </c>
      <c r="G245" s="43" t="s">
        <v>4</v>
      </c>
      <c r="H245" s="62" t="str">
        <f t="shared" si="11"/>
        <v>03</v>
      </c>
      <c r="I245" s="40">
        <v>3</v>
      </c>
      <c r="K245" s="57">
        <v>8</v>
      </c>
      <c r="L245" s="57">
        <v>10</v>
      </c>
      <c r="M245" s="57">
        <v>18</v>
      </c>
      <c r="N245" s="53">
        <f>+'ふん尿排泄原単位'!$I$8/('草地施肥標準'!K245*10)</f>
        <v>0.64650625</v>
      </c>
      <c r="O245" s="53">
        <f>+'ふん尿排泄原単位'!$I$9/('草地施肥標準'!M245*10)</f>
        <v>0.6424533333333333</v>
      </c>
      <c r="P245" s="53">
        <f>+IF(J245=0,IF(K245=0,9999,MAX(N245:O245)),'ふん尿排泄原単位'!$K$7*365/('草地施肥標準'!J245*10000))</f>
        <v>0.64650625</v>
      </c>
    </row>
    <row r="246" spans="1:16" ht="15">
      <c r="A246" s="40" t="str">
        <f t="shared" si="12"/>
        <v>04030105</v>
      </c>
      <c r="B246" s="41" t="str">
        <f t="shared" si="13"/>
        <v>04</v>
      </c>
      <c r="C246" s="43" t="s">
        <v>315</v>
      </c>
      <c r="D246" s="41" t="str">
        <f t="shared" si="14"/>
        <v>03</v>
      </c>
      <c r="E246" s="43" t="s">
        <v>13</v>
      </c>
      <c r="F246" s="62" t="str">
        <f t="shared" si="10"/>
        <v>01</v>
      </c>
      <c r="G246" s="43" t="s">
        <v>4</v>
      </c>
      <c r="H246" s="62" t="str">
        <f t="shared" si="11"/>
        <v>05</v>
      </c>
      <c r="I246" s="43" t="s">
        <v>10</v>
      </c>
      <c r="J246" s="54">
        <v>6</v>
      </c>
      <c r="K246" s="56" t="s">
        <v>20</v>
      </c>
      <c r="L246" s="56" t="s">
        <v>20</v>
      </c>
      <c r="M246" s="56" t="s">
        <v>20</v>
      </c>
      <c r="N246" s="41" t="s">
        <v>20</v>
      </c>
      <c r="O246" s="41" t="s">
        <v>20</v>
      </c>
      <c r="P246" s="53">
        <f>+IF(J246=0,IF(K246=0,9999,MAX(N246:O246)),'ふん尿排泄原単位'!$K$7*365/('草地施肥標準'!J246*10000))</f>
        <v>0.3917666666666667</v>
      </c>
    </row>
    <row r="247" spans="1:16" ht="15">
      <c r="A247" s="40" t="str">
        <f>+B247&amp;D247&amp;F247&amp;H247</f>
        <v>04030106</v>
      </c>
      <c r="B247" s="41" t="str">
        <f>+VLOOKUP(C247,$C$2:$D$5,2)</f>
        <v>04</v>
      </c>
      <c r="C247" s="43" t="s">
        <v>315</v>
      </c>
      <c r="D247" s="41" t="str">
        <f>+VLOOKUP(E247,$E$2:$F$4,2)</f>
        <v>03</v>
      </c>
      <c r="E247" s="43" t="s">
        <v>13</v>
      </c>
      <c r="F247" s="62" t="str">
        <f>+VLOOKUP(G247,$G$2:$H$5,2)</f>
        <v>01</v>
      </c>
      <c r="G247" s="43" t="s">
        <v>4</v>
      </c>
      <c r="H247" s="62" t="str">
        <f t="shared" si="11"/>
        <v>06</v>
      </c>
      <c r="I247" s="43" t="s">
        <v>339</v>
      </c>
      <c r="J247" s="56" t="s">
        <v>20</v>
      </c>
      <c r="K247" s="56" t="s">
        <v>20</v>
      </c>
      <c r="L247" s="56" t="s">
        <v>20</v>
      </c>
      <c r="M247" s="56" t="s">
        <v>20</v>
      </c>
      <c r="N247" s="143" t="s">
        <v>20</v>
      </c>
      <c r="O247" s="143" t="s">
        <v>20</v>
      </c>
      <c r="P247" s="53">
        <v>0.5</v>
      </c>
    </row>
    <row r="248" spans="1:16" ht="15">
      <c r="A248" s="40" t="str">
        <f t="shared" si="12"/>
        <v>04030201</v>
      </c>
      <c r="B248" s="41" t="str">
        <f t="shared" si="13"/>
        <v>04</v>
      </c>
      <c r="C248" s="43" t="s">
        <v>315</v>
      </c>
      <c r="D248" s="41" t="str">
        <f t="shared" si="14"/>
        <v>03</v>
      </c>
      <c r="E248" s="43" t="s">
        <v>13</v>
      </c>
      <c r="F248" s="62" t="str">
        <f aca="true" t="shared" si="15" ref="F248:F260">+VLOOKUP(G248,$G$2:$H$5,2)</f>
        <v>02</v>
      </c>
      <c r="G248" s="43" t="s">
        <v>11</v>
      </c>
      <c r="H248" s="62" t="str">
        <f aca="true" t="shared" si="16" ref="H248:H262">+VLOOKUP(I248,$I$2:$J$7,2)</f>
        <v>01</v>
      </c>
      <c r="I248" s="40">
        <v>1</v>
      </c>
      <c r="K248" s="56" t="s">
        <v>20</v>
      </c>
      <c r="L248" s="56" t="s">
        <v>20</v>
      </c>
      <c r="M248" s="56" t="s">
        <v>20</v>
      </c>
      <c r="N248" s="41" t="s">
        <v>20</v>
      </c>
      <c r="O248" s="41" t="s">
        <v>20</v>
      </c>
      <c r="P248" s="41" t="s">
        <v>20</v>
      </c>
    </row>
    <row r="249" spans="1:16" ht="15">
      <c r="A249" s="40" t="str">
        <f aca="true" t="shared" si="17" ref="A249:A260">+B249&amp;D249&amp;F249&amp;H249</f>
        <v>04030202</v>
      </c>
      <c r="B249" s="41" t="str">
        <f aca="true" t="shared" si="18" ref="B249:B260">+VLOOKUP(C249,$C$2:$D$5,2)</f>
        <v>04</v>
      </c>
      <c r="C249" s="43" t="s">
        <v>315</v>
      </c>
      <c r="D249" s="41" t="str">
        <f aca="true" t="shared" si="19" ref="D249:D260">+VLOOKUP(E249,$E$2:$F$4,2)</f>
        <v>03</v>
      </c>
      <c r="E249" s="43" t="s">
        <v>13</v>
      </c>
      <c r="F249" s="62" t="str">
        <f t="shared" si="15"/>
        <v>02</v>
      </c>
      <c r="G249" s="43" t="s">
        <v>11</v>
      </c>
      <c r="H249" s="62" t="str">
        <f t="shared" si="16"/>
        <v>02</v>
      </c>
      <c r="I249" s="40">
        <v>2</v>
      </c>
      <c r="K249" s="56" t="s">
        <v>20</v>
      </c>
      <c r="L249" s="56" t="s">
        <v>20</v>
      </c>
      <c r="M249" s="56" t="s">
        <v>20</v>
      </c>
      <c r="N249" s="41" t="s">
        <v>20</v>
      </c>
      <c r="O249" s="41" t="s">
        <v>20</v>
      </c>
      <c r="P249" s="41" t="s">
        <v>20</v>
      </c>
    </row>
    <row r="250" spans="1:16" ht="15">
      <c r="A250" s="40" t="str">
        <f t="shared" si="17"/>
        <v>04030203</v>
      </c>
      <c r="B250" s="41" t="str">
        <f t="shared" si="18"/>
        <v>04</v>
      </c>
      <c r="C250" s="43" t="s">
        <v>315</v>
      </c>
      <c r="D250" s="41" t="str">
        <f t="shared" si="19"/>
        <v>03</v>
      </c>
      <c r="E250" s="43" t="s">
        <v>13</v>
      </c>
      <c r="F250" s="62" t="str">
        <f t="shared" si="15"/>
        <v>02</v>
      </c>
      <c r="G250" s="43" t="s">
        <v>11</v>
      </c>
      <c r="H250" s="62" t="str">
        <f t="shared" si="16"/>
        <v>03</v>
      </c>
      <c r="I250" s="40">
        <v>3</v>
      </c>
      <c r="K250" s="56" t="s">
        <v>20</v>
      </c>
      <c r="L250" s="56" t="s">
        <v>20</v>
      </c>
      <c r="M250" s="56" t="s">
        <v>20</v>
      </c>
      <c r="N250" s="41" t="s">
        <v>20</v>
      </c>
      <c r="O250" s="41" t="s">
        <v>20</v>
      </c>
      <c r="P250" s="41" t="s">
        <v>20</v>
      </c>
    </row>
    <row r="251" spans="1:16" ht="15">
      <c r="A251" s="40" t="str">
        <f t="shared" si="17"/>
        <v>04030205</v>
      </c>
      <c r="B251" s="41" t="str">
        <f t="shared" si="18"/>
        <v>04</v>
      </c>
      <c r="C251" s="43" t="s">
        <v>315</v>
      </c>
      <c r="D251" s="41" t="str">
        <f t="shared" si="19"/>
        <v>03</v>
      </c>
      <c r="E251" s="43" t="s">
        <v>13</v>
      </c>
      <c r="F251" s="62" t="str">
        <f t="shared" si="15"/>
        <v>02</v>
      </c>
      <c r="G251" s="43" t="s">
        <v>11</v>
      </c>
      <c r="H251" s="62" t="str">
        <f t="shared" si="16"/>
        <v>05</v>
      </c>
      <c r="I251" s="43" t="s">
        <v>10</v>
      </c>
      <c r="J251" s="54">
        <v>5</v>
      </c>
      <c r="K251" s="56" t="s">
        <v>20</v>
      </c>
      <c r="L251" s="56" t="s">
        <v>20</v>
      </c>
      <c r="M251" s="56" t="s">
        <v>20</v>
      </c>
      <c r="N251" s="41" t="s">
        <v>20</v>
      </c>
      <c r="O251" s="41" t="s">
        <v>20</v>
      </c>
      <c r="P251" s="53">
        <f>+IF(J251=0,IF(K251=0,9999,MAX(N251:O251)),'ふん尿排泄原単位'!$K$7*365/('草地施肥標準'!J251*10000))</f>
        <v>0.4701200000000001</v>
      </c>
    </row>
    <row r="252" spans="1:16" ht="15">
      <c r="A252" s="40" t="str">
        <f>+B252&amp;D252&amp;F252&amp;H252</f>
        <v>04030206</v>
      </c>
      <c r="B252" s="41" t="str">
        <f>+VLOOKUP(C252,$C$2:$D$5,2)</f>
        <v>04</v>
      </c>
      <c r="C252" s="43" t="s">
        <v>315</v>
      </c>
      <c r="D252" s="41" t="str">
        <f>+VLOOKUP(E252,$E$2:$F$4,2)</f>
        <v>03</v>
      </c>
      <c r="E252" s="43" t="s">
        <v>13</v>
      </c>
      <c r="F252" s="62" t="str">
        <f>+VLOOKUP(G252,$G$2:$H$5,2)</f>
        <v>02</v>
      </c>
      <c r="G252" s="43" t="s">
        <v>11</v>
      </c>
      <c r="H252" s="62" t="str">
        <f t="shared" si="16"/>
        <v>06</v>
      </c>
      <c r="I252" s="43" t="s">
        <v>339</v>
      </c>
      <c r="J252" s="56" t="s">
        <v>20</v>
      </c>
      <c r="K252" s="56" t="s">
        <v>20</v>
      </c>
      <c r="L252" s="56" t="s">
        <v>20</v>
      </c>
      <c r="M252" s="56" t="s">
        <v>20</v>
      </c>
      <c r="N252" s="143" t="s">
        <v>20</v>
      </c>
      <c r="O252" s="143" t="s">
        <v>20</v>
      </c>
      <c r="P252" s="53">
        <v>0.5</v>
      </c>
    </row>
    <row r="253" spans="1:16" ht="15">
      <c r="A253" s="40" t="str">
        <f t="shared" si="17"/>
        <v>04030301</v>
      </c>
      <c r="B253" s="41" t="str">
        <f t="shared" si="18"/>
        <v>04</v>
      </c>
      <c r="C253" s="43" t="s">
        <v>315</v>
      </c>
      <c r="D253" s="41" t="str">
        <f t="shared" si="19"/>
        <v>03</v>
      </c>
      <c r="E253" s="43" t="s">
        <v>13</v>
      </c>
      <c r="F253" s="62" t="str">
        <f t="shared" si="15"/>
        <v>03</v>
      </c>
      <c r="G253" s="43" t="s">
        <v>7</v>
      </c>
      <c r="H253" s="62" t="str">
        <f t="shared" si="16"/>
        <v>01</v>
      </c>
      <c r="I253" s="40">
        <v>1</v>
      </c>
      <c r="K253" s="55">
        <v>0</v>
      </c>
      <c r="L253" s="55">
        <v>10</v>
      </c>
      <c r="M253" s="55">
        <v>22</v>
      </c>
      <c r="N253" s="53" t="e">
        <f>+'ふん尿排泄原単位'!$I$8/('草地施肥標準'!K253*10)</f>
        <v>#DIV/0!</v>
      </c>
      <c r="O253" s="53">
        <f>+'ふん尿排泄原単位'!$I$9/('草地施肥標準'!M253*10)</f>
        <v>0.5256436363636363</v>
      </c>
      <c r="P253" s="53">
        <f>+IF(J253=0,IF(K253=0,9999,MAX(N253:O253)),'ふん尿排泄原単位'!$K$7*365/('草地施肥標準'!J253*10000))</f>
        <v>9999</v>
      </c>
    </row>
    <row r="254" spans="1:16" ht="15">
      <c r="A254" s="40" t="str">
        <f t="shared" si="17"/>
        <v>04030302</v>
      </c>
      <c r="B254" s="41" t="str">
        <f t="shared" si="18"/>
        <v>04</v>
      </c>
      <c r="C254" s="43" t="s">
        <v>315</v>
      </c>
      <c r="D254" s="41" t="str">
        <f t="shared" si="19"/>
        <v>03</v>
      </c>
      <c r="E254" s="43" t="s">
        <v>13</v>
      </c>
      <c r="F254" s="62" t="str">
        <f t="shared" si="15"/>
        <v>03</v>
      </c>
      <c r="G254" s="43" t="s">
        <v>7</v>
      </c>
      <c r="H254" s="62" t="str">
        <f t="shared" si="16"/>
        <v>02</v>
      </c>
      <c r="I254" s="40">
        <v>2</v>
      </c>
      <c r="K254" s="55">
        <v>4</v>
      </c>
      <c r="L254" s="55">
        <v>10</v>
      </c>
      <c r="M254" s="55">
        <v>22</v>
      </c>
      <c r="N254" s="53">
        <f>+'ふん尿排泄原単位'!$I$8/('草地施肥標準'!K254*10)</f>
        <v>1.2930125</v>
      </c>
      <c r="O254" s="53">
        <f>+'ふん尿排泄原単位'!$I$9/('草地施肥標準'!M254*10)</f>
        <v>0.5256436363636363</v>
      </c>
      <c r="P254" s="53">
        <f>+IF(J254=0,IF(K254=0,9999,MAX(N254:O254)),'ふん尿排泄原単位'!$K$7*365/('草地施肥標準'!J254*10000))</f>
        <v>1.2930125</v>
      </c>
    </row>
    <row r="255" spans="1:16" ht="15">
      <c r="A255" s="40" t="str">
        <f t="shared" si="17"/>
        <v>04030303</v>
      </c>
      <c r="B255" s="41" t="str">
        <f t="shared" si="18"/>
        <v>04</v>
      </c>
      <c r="C255" s="43" t="s">
        <v>315</v>
      </c>
      <c r="D255" s="41" t="str">
        <f t="shared" si="19"/>
        <v>03</v>
      </c>
      <c r="E255" s="43" t="s">
        <v>13</v>
      </c>
      <c r="F255" s="62" t="str">
        <f t="shared" si="15"/>
        <v>03</v>
      </c>
      <c r="G255" s="43" t="s">
        <v>7</v>
      </c>
      <c r="H255" s="62" t="str">
        <f t="shared" si="16"/>
        <v>03</v>
      </c>
      <c r="I255" s="40">
        <v>3</v>
      </c>
      <c r="K255" s="57">
        <v>8</v>
      </c>
      <c r="L255" s="57">
        <v>10</v>
      </c>
      <c r="M255" s="57">
        <v>22</v>
      </c>
      <c r="N255" s="53">
        <f>+'ふん尿排泄原単位'!$I$8/('草地施肥標準'!K255*10)</f>
        <v>0.64650625</v>
      </c>
      <c r="O255" s="53">
        <f>+'ふん尿排泄原単位'!$I$9/('草地施肥標準'!M255*10)</f>
        <v>0.5256436363636363</v>
      </c>
      <c r="P255" s="53">
        <f>+IF(J255=0,IF(K255=0,9999,MAX(N255:O255)),'ふん尿排泄原単位'!$K$7*365/('草地施肥標準'!J255*10000))</f>
        <v>0.64650625</v>
      </c>
    </row>
    <row r="256" spans="1:16" ht="15">
      <c r="A256" s="40" t="str">
        <f t="shared" si="17"/>
        <v>04030305</v>
      </c>
      <c r="B256" s="41" t="str">
        <f t="shared" si="18"/>
        <v>04</v>
      </c>
      <c r="C256" s="43" t="s">
        <v>315</v>
      </c>
      <c r="D256" s="41" t="str">
        <f t="shared" si="19"/>
        <v>03</v>
      </c>
      <c r="E256" s="43" t="s">
        <v>13</v>
      </c>
      <c r="F256" s="62" t="str">
        <f t="shared" si="15"/>
        <v>03</v>
      </c>
      <c r="G256" s="43" t="s">
        <v>7</v>
      </c>
      <c r="H256" s="62" t="str">
        <f t="shared" si="16"/>
        <v>05</v>
      </c>
      <c r="I256" s="43" t="s">
        <v>10</v>
      </c>
      <c r="J256" s="54">
        <v>5</v>
      </c>
      <c r="K256" s="56" t="s">
        <v>20</v>
      </c>
      <c r="L256" s="56" t="s">
        <v>20</v>
      </c>
      <c r="M256" s="56" t="s">
        <v>20</v>
      </c>
      <c r="N256" s="41" t="s">
        <v>20</v>
      </c>
      <c r="O256" s="41" t="s">
        <v>20</v>
      </c>
      <c r="P256" s="53">
        <f>+IF(J256=0,IF(K256=0,9999,MAX(N256:O256)),'ふん尿排泄原単位'!$K$7*365/('草地施肥標準'!J256*10000))</f>
        <v>0.4701200000000001</v>
      </c>
    </row>
    <row r="257" spans="1:16" ht="15">
      <c r="A257" s="40" t="str">
        <f>+B257&amp;D257&amp;F257&amp;H257</f>
        <v>04030306</v>
      </c>
      <c r="B257" s="41" t="str">
        <f>+VLOOKUP(C257,$C$2:$D$5,2)</f>
        <v>04</v>
      </c>
      <c r="C257" s="43" t="s">
        <v>315</v>
      </c>
      <c r="D257" s="41" t="str">
        <f>+VLOOKUP(E257,$E$2:$F$4,2)</f>
        <v>03</v>
      </c>
      <c r="E257" s="43" t="s">
        <v>13</v>
      </c>
      <c r="F257" s="62" t="str">
        <f>+VLOOKUP(G257,$G$2:$H$5,2)</f>
        <v>03</v>
      </c>
      <c r="G257" s="43" t="s">
        <v>7</v>
      </c>
      <c r="H257" s="62" t="str">
        <f t="shared" si="16"/>
        <v>06</v>
      </c>
      <c r="I257" s="43" t="s">
        <v>339</v>
      </c>
      <c r="J257" s="56" t="s">
        <v>20</v>
      </c>
      <c r="K257" s="56" t="s">
        <v>20</v>
      </c>
      <c r="L257" s="56" t="s">
        <v>20</v>
      </c>
      <c r="M257" s="56" t="s">
        <v>20</v>
      </c>
      <c r="N257" s="143" t="s">
        <v>20</v>
      </c>
      <c r="O257" s="143" t="s">
        <v>20</v>
      </c>
      <c r="P257" s="53">
        <v>0.5</v>
      </c>
    </row>
    <row r="258" spans="1:16" ht="15">
      <c r="A258" s="40" t="str">
        <f t="shared" si="17"/>
        <v>04030401</v>
      </c>
      <c r="B258" s="41" t="str">
        <f t="shared" si="18"/>
        <v>04</v>
      </c>
      <c r="C258" s="43" t="s">
        <v>315</v>
      </c>
      <c r="D258" s="41" t="str">
        <f t="shared" si="19"/>
        <v>03</v>
      </c>
      <c r="E258" s="43" t="s">
        <v>13</v>
      </c>
      <c r="F258" s="62" t="str">
        <f t="shared" si="15"/>
        <v>04</v>
      </c>
      <c r="G258" s="43" t="s">
        <v>6</v>
      </c>
      <c r="H258" s="62" t="str">
        <f t="shared" si="16"/>
        <v>01</v>
      </c>
      <c r="I258" s="40">
        <v>1</v>
      </c>
      <c r="K258" s="55">
        <v>0</v>
      </c>
      <c r="L258" s="55">
        <v>8</v>
      </c>
      <c r="M258" s="55">
        <v>18</v>
      </c>
      <c r="N258" s="53" t="e">
        <f>+'ふん尿排泄原単位'!$I$8/('草地施肥標準'!K258*10)</f>
        <v>#DIV/0!</v>
      </c>
      <c r="O258" s="53">
        <f>+'ふん尿排泄原単位'!$I$9/('草地施肥標準'!M258*10)</f>
        <v>0.6424533333333333</v>
      </c>
      <c r="P258" s="53">
        <f>+IF(J258=0,IF(K258=0,9999,MAX(N258:O258)),'ふん尿排泄原単位'!$K$7*365/('草地施肥標準'!J258*10000))</f>
        <v>9999</v>
      </c>
    </row>
    <row r="259" spans="1:16" ht="15">
      <c r="A259" s="40" t="str">
        <f t="shared" si="17"/>
        <v>04030402</v>
      </c>
      <c r="B259" s="41" t="str">
        <f t="shared" si="18"/>
        <v>04</v>
      </c>
      <c r="C259" s="43" t="s">
        <v>315</v>
      </c>
      <c r="D259" s="41" t="str">
        <f t="shared" si="19"/>
        <v>03</v>
      </c>
      <c r="E259" s="43" t="s">
        <v>13</v>
      </c>
      <c r="F259" s="62" t="str">
        <f t="shared" si="15"/>
        <v>04</v>
      </c>
      <c r="G259" s="43" t="s">
        <v>6</v>
      </c>
      <c r="H259" s="62" t="str">
        <f t="shared" si="16"/>
        <v>02</v>
      </c>
      <c r="I259" s="40">
        <v>2</v>
      </c>
      <c r="K259" s="55">
        <v>4</v>
      </c>
      <c r="L259" s="55">
        <v>8</v>
      </c>
      <c r="M259" s="55">
        <v>18</v>
      </c>
      <c r="N259" s="53">
        <f>+'ふん尿排泄原単位'!$I$8/('草地施肥標準'!K259*10)</f>
        <v>1.2930125</v>
      </c>
      <c r="O259" s="53">
        <f>+'ふん尿排泄原単位'!$I$9/('草地施肥標準'!M259*10)</f>
        <v>0.6424533333333333</v>
      </c>
      <c r="P259" s="53">
        <f>+IF(J259=0,IF(K259=0,9999,MAX(N259:O259)),'ふん尿排泄原単位'!$K$7*365/('草地施肥標準'!J259*10000))</f>
        <v>1.2930125</v>
      </c>
    </row>
    <row r="260" spans="1:16" ht="15">
      <c r="A260" s="40" t="str">
        <f t="shared" si="17"/>
        <v>04030403</v>
      </c>
      <c r="B260" s="41" t="str">
        <f t="shared" si="18"/>
        <v>04</v>
      </c>
      <c r="C260" s="43" t="s">
        <v>315</v>
      </c>
      <c r="D260" s="41" t="str">
        <f t="shared" si="19"/>
        <v>03</v>
      </c>
      <c r="E260" s="43" t="s">
        <v>13</v>
      </c>
      <c r="F260" s="62" t="str">
        <f t="shared" si="15"/>
        <v>04</v>
      </c>
      <c r="G260" s="43" t="s">
        <v>6</v>
      </c>
      <c r="H260" s="62" t="str">
        <f t="shared" si="16"/>
        <v>03</v>
      </c>
      <c r="I260" s="40">
        <v>3</v>
      </c>
      <c r="K260" s="57">
        <v>8</v>
      </c>
      <c r="L260" s="57">
        <v>8</v>
      </c>
      <c r="M260" s="57">
        <v>18</v>
      </c>
      <c r="N260" s="53">
        <f>+'ふん尿排泄原単位'!$I$8/('草地施肥標準'!K260*10)</f>
        <v>0.64650625</v>
      </c>
      <c r="O260" s="53">
        <f>+'ふん尿排泄原単位'!$I$9/('草地施肥標準'!M260*10)</f>
        <v>0.6424533333333333</v>
      </c>
      <c r="P260" s="53">
        <f>+IF(J260=0,IF(K260=0,9999,MAX(N260:O260)),'ふん尿排泄原単位'!$K$7*365/('草地施肥標準'!J260*10000))</f>
        <v>0.64650625</v>
      </c>
    </row>
    <row r="261" spans="1:16" ht="15">
      <c r="A261" s="40" t="str">
        <f>+B261&amp;D261&amp;F261&amp;H261</f>
        <v>04030405</v>
      </c>
      <c r="B261" s="41" t="str">
        <f>+VLOOKUP(C261,$C$2:$D$5,2)</f>
        <v>04</v>
      </c>
      <c r="C261" s="43" t="s">
        <v>315</v>
      </c>
      <c r="D261" s="41" t="str">
        <f>+VLOOKUP(E261,$E$2:$F$4,2)</f>
        <v>03</v>
      </c>
      <c r="E261" s="43" t="s">
        <v>13</v>
      </c>
      <c r="F261" s="62" t="str">
        <f>+VLOOKUP(G261,$G$2:$H$5,2)</f>
        <v>04</v>
      </c>
      <c r="G261" s="43" t="s">
        <v>6</v>
      </c>
      <c r="H261" s="62" t="str">
        <f t="shared" si="16"/>
        <v>05</v>
      </c>
      <c r="I261" s="43" t="s">
        <v>10</v>
      </c>
      <c r="J261" s="54">
        <v>6</v>
      </c>
      <c r="K261" s="56" t="s">
        <v>20</v>
      </c>
      <c r="L261" s="56" t="s">
        <v>20</v>
      </c>
      <c r="M261" s="56" t="s">
        <v>20</v>
      </c>
      <c r="N261" s="41" t="s">
        <v>20</v>
      </c>
      <c r="O261" s="41" t="s">
        <v>20</v>
      </c>
      <c r="P261" s="53">
        <f>+IF(J261=0,IF(K261=0,9999,MAX(N261:O261)),'ふん尿排泄原単位'!$K$7*365/('草地施肥標準'!J261*10000))</f>
        <v>0.3917666666666667</v>
      </c>
    </row>
    <row r="262" spans="1:16" ht="15">
      <c r="A262" s="40" t="str">
        <f>+B262&amp;D262&amp;F262&amp;H262</f>
        <v>04030406</v>
      </c>
      <c r="B262" s="41" t="str">
        <f>+VLOOKUP(C262,$C$2:$D$5,2)</f>
        <v>04</v>
      </c>
      <c r="C262" s="43" t="s">
        <v>315</v>
      </c>
      <c r="D262" s="41" t="str">
        <f>+VLOOKUP(E262,$E$2:$F$4,2)</f>
        <v>03</v>
      </c>
      <c r="E262" s="43" t="s">
        <v>13</v>
      </c>
      <c r="F262" s="62" t="str">
        <f>+VLOOKUP(G262,$G$2:$H$5,2)</f>
        <v>04</v>
      </c>
      <c r="G262" s="43" t="s">
        <v>6</v>
      </c>
      <c r="H262" s="62" t="str">
        <f t="shared" si="16"/>
        <v>06</v>
      </c>
      <c r="I262" s="43" t="s">
        <v>339</v>
      </c>
      <c r="J262" s="56" t="s">
        <v>20</v>
      </c>
      <c r="K262" s="56" t="s">
        <v>20</v>
      </c>
      <c r="L262" s="56" t="s">
        <v>20</v>
      </c>
      <c r="M262" s="56" t="s">
        <v>20</v>
      </c>
      <c r="N262" s="143" t="s">
        <v>20</v>
      </c>
      <c r="O262" s="143" t="s">
        <v>20</v>
      </c>
      <c r="P262" s="53">
        <v>0.5</v>
      </c>
    </row>
    <row r="263" spans="3:16" ht="15">
      <c r="C263" s="43"/>
      <c r="E263" s="43"/>
      <c r="F263" s="62"/>
      <c r="G263" s="43"/>
      <c r="H263" s="62"/>
      <c r="I263" s="43"/>
      <c r="K263" s="56"/>
      <c r="L263" s="56"/>
      <c r="M263" s="56"/>
      <c r="N263" s="41"/>
      <c r="O263" s="41"/>
      <c r="P263" s="53"/>
    </row>
  </sheetData>
  <sheetProtection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0"/>
  <sheetViews>
    <sheetView workbookViewId="0" topLeftCell="A9">
      <selection activeCell="A30" sqref="A30"/>
    </sheetView>
  </sheetViews>
  <sheetFormatPr defaultColWidth="9.140625" defaultRowHeight="15"/>
  <cols>
    <col min="1" max="1" width="10.140625" style="7" bestFit="1" customWidth="1"/>
    <col min="2" max="2" width="9.140625" style="7" customWidth="1"/>
    <col min="3" max="3" width="40.140625" style="7" customWidth="1"/>
    <col min="4" max="5" width="11.57421875" style="7" customWidth="1"/>
    <col min="6" max="9" width="9.140625" style="7" customWidth="1"/>
    <col min="10" max="11" width="6.7109375" style="7" customWidth="1"/>
    <col min="12" max="12" width="12.7109375" style="7" customWidth="1"/>
    <col min="13" max="13" width="10.7109375" style="7" customWidth="1"/>
    <col min="14" max="14" width="1.7109375" style="7" customWidth="1"/>
    <col min="15" max="16" width="6.7109375" style="7" customWidth="1"/>
    <col min="17" max="17" width="12.7109375" style="7" customWidth="1"/>
    <col min="18" max="18" width="10.7109375" style="7" customWidth="1"/>
    <col min="19" max="19" width="1.7109375" style="7" customWidth="1"/>
    <col min="20" max="21" width="6.7109375" style="7" customWidth="1"/>
    <col min="22" max="22" width="12.7109375" style="7" customWidth="1"/>
    <col min="23" max="23" width="10.7109375" style="7" customWidth="1"/>
    <col min="24" max="24" width="1.7109375" style="7" customWidth="1"/>
    <col min="25" max="26" width="6.7109375" style="7" customWidth="1"/>
    <col min="27" max="27" width="12.7109375" style="7" customWidth="1"/>
    <col min="28" max="28" width="10.7109375" style="7" customWidth="1"/>
    <col min="29" max="16384" width="9.140625" style="7" customWidth="1"/>
  </cols>
  <sheetData>
    <row r="1" spans="3:10" ht="15">
      <c r="C1" s="15"/>
      <c r="J1" s="1" t="s">
        <v>390</v>
      </c>
    </row>
    <row r="2" spans="2:28" ht="15">
      <c r="B2" s="1" t="s">
        <v>335</v>
      </c>
      <c r="C2" s="60" t="s">
        <v>350</v>
      </c>
      <c r="D2" s="7" t="s">
        <v>7</v>
      </c>
      <c r="E2" s="7" t="s">
        <v>326</v>
      </c>
      <c r="J2" s="1" t="s">
        <v>351</v>
      </c>
      <c r="M2" s="7">
        <v>13</v>
      </c>
      <c r="O2" s="1" t="s">
        <v>352</v>
      </c>
      <c r="R2" s="7">
        <v>18</v>
      </c>
      <c r="T2" s="1" t="s">
        <v>353</v>
      </c>
      <c r="W2" s="7">
        <v>23</v>
      </c>
      <c r="Y2" s="1" t="s">
        <v>391</v>
      </c>
      <c r="AB2" s="7">
        <v>28</v>
      </c>
    </row>
    <row r="3" spans="2:26" ht="16.5">
      <c r="B3" s="1" t="s">
        <v>348</v>
      </c>
      <c r="C3" s="60" t="s">
        <v>342</v>
      </c>
      <c r="D3" s="7" t="s">
        <v>6</v>
      </c>
      <c r="E3" s="7" t="s">
        <v>328</v>
      </c>
      <c r="J3" s="8" t="s">
        <v>392</v>
      </c>
      <c r="K3" s="8" t="s">
        <v>393</v>
      </c>
      <c r="L3" s="8"/>
      <c r="O3" s="8" t="s">
        <v>392</v>
      </c>
      <c r="P3" s="8" t="s">
        <v>393</v>
      </c>
      <c r="T3" s="8" t="s">
        <v>392</v>
      </c>
      <c r="U3" s="8" t="s">
        <v>393</v>
      </c>
      <c r="Y3" s="8" t="s">
        <v>392</v>
      </c>
      <c r="Z3" s="8" t="s">
        <v>393</v>
      </c>
    </row>
    <row r="4" spans="2:26" ht="15">
      <c r="B4" s="1" t="s">
        <v>337</v>
      </c>
      <c r="C4" s="60" t="s">
        <v>349</v>
      </c>
      <c r="D4" s="7" t="s">
        <v>4</v>
      </c>
      <c r="E4" s="7" t="s">
        <v>322</v>
      </c>
      <c r="J4" s="27" t="s">
        <v>394</v>
      </c>
      <c r="K4" s="27" t="s">
        <v>394</v>
      </c>
      <c r="L4" s="27"/>
      <c r="O4" s="27" t="s">
        <v>394</v>
      </c>
      <c r="P4" s="27" t="s">
        <v>394</v>
      </c>
      <c r="T4" s="27" t="s">
        <v>394</v>
      </c>
      <c r="U4" s="27" t="s">
        <v>394</v>
      </c>
      <c r="Y4" s="27" t="s">
        <v>394</v>
      </c>
      <c r="Z4" s="27" t="s">
        <v>394</v>
      </c>
    </row>
    <row r="5" spans="2:26" ht="15">
      <c r="B5" s="1" t="s">
        <v>398</v>
      </c>
      <c r="C5" s="60" t="s">
        <v>341</v>
      </c>
      <c r="D5" s="7" t="s">
        <v>11</v>
      </c>
      <c r="E5" s="7" t="s">
        <v>324</v>
      </c>
      <c r="J5" s="7">
        <v>1</v>
      </c>
      <c r="K5" s="7">
        <v>4</v>
      </c>
      <c r="O5" s="7">
        <v>1</v>
      </c>
      <c r="P5" s="7">
        <v>4</v>
      </c>
      <c r="T5" s="7">
        <v>2</v>
      </c>
      <c r="U5" s="7">
        <v>4</v>
      </c>
      <c r="Y5" s="7">
        <v>3</v>
      </c>
      <c r="Z5" s="7">
        <v>4</v>
      </c>
    </row>
    <row r="6" spans="2:3" ht="15">
      <c r="B6" s="1" t="s">
        <v>338</v>
      </c>
      <c r="C6" s="60" t="s">
        <v>344</v>
      </c>
    </row>
    <row r="7" ht="15.75" thickBot="1"/>
    <row r="8" spans="1:28" ht="33.75" customHeight="1" thickTop="1">
      <c r="A8" s="10"/>
      <c r="B8" s="10"/>
      <c r="C8" s="38" t="s">
        <v>8</v>
      </c>
      <c r="D8" s="38" t="s">
        <v>5</v>
      </c>
      <c r="E8" s="38"/>
      <c r="F8" s="38" t="s">
        <v>9</v>
      </c>
      <c r="G8" s="68" t="s">
        <v>16</v>
      </c>
      <c r="H8" s="68" t="s">
        <v>22</v>
      </c>
      <c r="I8" s="68" t="s">
        <v>23</v>
      </c>
      <c r="J8" s="160" t="s">
        <v>351</v>
      </c>
      <c r="K8" s="146"/>
      <c r="L8" s="146"/>
      <c r="M8" s="146"/>
      <c r="N8" s="10"/>
      <c r="O8" s="160" t="s">
        <v>352</v>
      </c>
      <c r="P8" s="146"/>
      <c r="Q8" s="146"/>
      <c r="R8" s="146"/>
      <c r="S8" s="10"/>
      <c r="T8" s="160" t="s">
        <v>353</v>
      </c>
      <c r="U8" s="146"/>
      <c r="V8" s="146"/>
      <c r="W8" s="146"/>
      <c r="X8" s="10"/>
      <c r="Y8" s="160" t="s">
        <v>354</v>
      </c>
      <c r="Z8" s="146"/>
      <c r="AA8" s="146"/>
      <c r="AB8" s="161"/>
    </row>
    <row r="9" spans="1:28" ht="18.75" customHeight="1">
      <c r="A9" s="69"/>
      <c r="B9" s="69"/>
      <c r="C9" s="70"/>
      <c r="D9" s="70"/>
      <c r="E9" s="70"/>
      <c r="F9" s="70"/>
      <c r="G9" s="71"/>
      <c r="H9" s="71"/>
      <c r="I9" s="71"/>
      <c r="J9" s="71" t="s">
        <v>14</v>
      </c>
      <c r="K9" s="71" t="s">
        <v>21</v>
      </c>
      <c r="L9" s="70" t="s">
        <v>395</v>
      </c>
      <c r="M9" s="70" t="s">
        <v>15</v>
      </c>
      <c r="N9" s="69"/>
      <c r="O9" s="71" t="s">
        <v>14</v>
      </c>
      <c r="P9" s="71" t="s">
        <v>21</v>
      </c>
      <c r="Q9" s="70" t="s">
        <v>395</v>
      </c>
      <c r="R9" s="70" t="s">
        <v>15</v>
      </c>
      <c r="S9" s="69"/>
      <c r="T9" s="71" t="s">
        <v>14</v>
      </c>
      <c r="U9" s="71" t="s">
        <v>21</v>
      </c>
      <c r="V9" s="70" t="s">
        <v>395</v>
      </c>
      <c r="W9" s="70" t="s">
        <v>15</v>
      </c>
      <c r="X9" s="69"/>
      <c r="Y9" s="71" t="s">
        <v>14</v>
      </c>
      <c r="Z9" s="71" t="s">
        <v>21</v>
      </c>
      <c r="AA9" s="70" t="s">
        <v>395</v>
      </c>
      <c r="AB9" s="70" t="s">
        <v>15</v>
      </c>
    </row>
    <row r="10" spans="1:28" ht="15">
      <c r="A10" s="16"/>
      <c r="B10" s="16"/>
      <c r="C10" s="39"/>
      <c r="D10" s="39"/>
      <c r="E10" s="39"/>
      <c r="F10" s="39"/>
      <c r="G10" s="72" t="s">
        <v>24</v>
      </c>
      <c r="H10" s="72" t="s">
        <v>24</v>
      </c>
      <c r="I10" s="72" t="s">
        <v>24</v>
      </c>
      <c r="J10" s="59" t="s">
        <v>396</v>
      </c>
      <c r="K10" s="59" t="s">
        <v>396</v>
      </c>
      <c r="L10" s="59" t="s">
        <v>396</v>
      </c>
      <c r="M10" s="59" t="s">
        <v>397</v>
      </c>
      <c r="N10" s="72"/>
      <c r="O10" s="59" t="s">
        <v>396</v>
      </c>
      <c r="P10" s="59" t="s">
        <v>396</v>
      </c>
      <c r="Q10" s="59" t="s">
        <v>396</v>
      </c>
      <c r="R10" s="59" t="s">
        <v>397</v>
      </c>
      <c r="S10" s="72"/>
      <c r="T10" s="59" t="s">
        <v>396</v>
      </c>
      <c r="U10" s="59" t="s">
        <v>396</v>
      </c>
      <c r="V10" s="59" t="s">
        <v>396</v>
      </c>
      <c r="W10" s="59" t="s">
        <v>397</v>
      </c>
      <c r="X10" s="72"/>
      <c r="Y10" s="59" t="s">
        <v>396</v>
      </c>
      <c r="Z10" s="59" t="s">
        <v>396</v>
      </c>
      <c r="AA10" s="59" t="s">
        <v>396</v>
      </c>
      <c r="AB10" s="59" t="s">
        <v>397</v>
      </c>
    </row>
    <row r="11" spans="1:28" ht="15">
      <c r="A11" s="7" t="str">
        <f>+B11&amp;E11&amp;D11</f>
        <v>050101A</v>
      </c>
      <c r="B11" s="7" t="str">
        <f>+VLOOKUP(C11,$B$2:$C$6,2)</f>
        <v>05</v>
      </c>
      <c r="C11" s="1" t="s">
        <v>335</v>
      </c>
      <c r="D11" s="63" t="s">
        <v>373</v>
      </c>
      <c r="E11" s="1" t="str">
        <f aca="true" t="shared" si="0" ref="E11:E42">+VLOOKUP(F11,$D$2:$E$5,2)</f>
        <v>01</v>
      </c>
      <c r="F11" s="1" t="s">
        <v>4</v>
      </c>
      <c r="G11">
        <v>14</v>
      </c>
      <c r="H11">
        <v>16</v>
      </c>
      <c r="I11">
        <v>10</v>
      </c>
      <c r="M11" s="65">
        <f>+'ふん尿排泄原単位'!$M$8/200</f>
        <v>0.725</v>
      </c>
      <c r="O11" s="65">
        <f>+$G11/O$5</f>
        <v>14</v>
      </c>
      <c r="P11" s="65">
        <f>+$I11/P$5</f>
        <v>2.5</v>
      </c>
      <c r="Q11" s="65">
        <f>+IF(MIN(O11:P11)&gt;3,3,MIN(O11:P11))</f>
        <v>2.5</v>
      </c>
      <c r="R11" s="65">
        <f>+'ふん尿排泄原単位'!$K$7*365/(Q11*10*1000)</f>
        <v>0.9402400000000002</v>
      </c>
      <c r="T11" s="65">
        <f>+$G11/T$5</f>
        <v>7</v>
      </c>
      <c r="U11" s="65">
        <f>+$I11/U$5</f>
        <v>2.5</v>
      </c>
      <c r="V11" s="65">
        <f>+IF(MIN(T11:U11)&gt;3,3,MIN(T11:U11))</f>
        <v>2.5</v>
      </c>
      <c r="W11" s="65">
        <f>+'ふん尿排泄原単位'!$K$7*365/(V11*10*1000)</f>
        <v>0.9402400000000002</v>
      </c>
      <c r="Y11" s="65">
        <f>+$G11/Y$5</f>
        <v>4.666666666666667</v>
      </c>
      <c r="Z11" s="65">
        <f>+$I11/Z$5</f>
        <v>2.5</v>
      </c>
      <c r="AA11" s="65">
        <f>+IF(MIN(Y11:Z11)&gt;3,3,MIN(Y11:Z11))</f>
        <v>2.5</v>
      </c>
      <c r="AB11" s="65">
        <f>+'ふん尿排泄原単位'!$K$7*365/(AA11*10*1000)</f>
        <v>0.9402400000000002</v>
      </c>
    </row>
    <row r="12" spans="1:28" ht="15">
      <c r="A12" s="7" t="str">
        <f aca="true" t="shared" si="1" ref="A12:A75">+B12&amp;E12&amp;D12</f>
        <v>050102A</v>
      </c>
      <c r="B12" s="7" t="str">
        <f aca="true" t="shared" si="2" ref="B12:B75">+VLOOKUP(C12,$B$2:$C$6,2)</f>
        <v>05</v>
      </c>
      <c r="C12" s="1" t="s">
        <v>335</v>
      </c>
      <c r="D12" s="63" t="s">
        <v>374</v>
      </c>
      <c r="E12" s="1" t="str">
        <f t="shared" si="0"/>
        <v>01</v>
      </c>
      <c r="F12" s="1" t="s">
        <v>4</v>
      </c>
      <c r="G12">
        <v>14</v>
      </c>
      <c r="H12">
        <v>16</v>
      </c>
      <c r="I12">
        <v>10</v>
      </c>
      <c r="M12" s="65">
        <f>+'ふん尿排泄原単位'!$M$8/200</f>
        <v>0.725</v>
      </c>
      <c r="O12" s="65">
        <f aca="true" t="shared" si="3" ref="O12:O63">+$G12/O$5</f>
        <v>14</v>
      </c>
      <c r="P12" s="65">
        <f aca="true" t="shared" si="4" ref="P12:P63">+$I12/P$5</f>
        <v>2.5</v>
      </c>
      <c r="Q12" s="65">
        <f aca="true" t="shared" si="5" ref="Q12:Q63">+IF(MIN(O12:P12)&gt;3,3,MIN(O12:P12))</f>
        <v>2.5</v>
      </c>
      <c r="R12" s="65">
        <f>+'ふん尿排泄原単位'!$K$7*365/(Q12*10*1000)</f>
        <v>0.9402400000000002</v>
      </c>
      <c r="T12" s="65">
        <f aca="true" t="shared" si="6" ref="T12:T75">+$G12/T$5</f>
        <v>7</v>
      </c>
      <c r="U12" s="65">
        <f aca="true" t="shared" si="7" ref="U12:U75">+$I12/U$5</f>
        <v>2.5</v>
      </c>
      <c r="V12" s="65">
        <f aca="true" t="shared" si="8" ref="V12:V75">+IF(MIN(T12:U12)&gt;3,3,MIN(T12:U12))</f>
        <v>2.5</v>
      </c>
      <c r="W12" s="65">
        <f>+'ふん尿排泄原単位'!$K$7*365/(V12*10*1000)</f>
        <v>0.9402400000000002</v>
      </c>
      <c r="Y12" s="65">
        <f aca="true" t="shared" si="9" ref="Y12:Y75">+$G12/Y$5</f>
        <v>4.666666666666667</v>
      </c>
      <c r="Z12" s="65">
        <f aca="true" t="shared" si="10" ref="Z12:Z75">+$I12/Z$5</f>
        <v>2.5</v>
      </c>
      <c r="AA12" s="65">
        <f aca="true" t="shared" si="11" ref="AA12:AA75">+IF(MIN(Y12:Z12)&gt;3,3,MIN(Y12:Z12))</f>
        <v>2.5</v>
      </c>
      <c r="AB12" s="65">
        <f>+'ふん尿排泄原単位'!$K$7*365/(AA12*10*1000)</f>
        <v>0.9402400000000002</v>
      </c>
    </row>
    <row r="13" spans="1:28" ht="15">
      <c r="A13" s="7" t="str">
        <f t="shared" si="1"/>
        <v>050103A</v>
      </c>
      <c r="B13" s="7" t="str">
        <f t="shared" si="2"/>
        <v>05</v>
      </c>
      <c r="C13" s="1" t="s">
        <v>335</v>
      </c>
      <c r="D13" s="63" t="s">
        <v>375</v>
      </c>
      <c r="E13" s="1" t="str">
        <f t="shared" si="0"/>
        <v>01</v>
      </c>
      <c r="F13" s="1" t="s">
        <v>4</v>
      </c>
      <c r="G13">
        <v>14</v>
      </c>
      <c r="H13">
        <v>16</v>
      </c>
      <c r="I13">
        <v>10</v>
      </c>
      <c r="M13" s="65">
        <f>+'ふん尿排泄原単位'!$M$8/200</f>
        <v>0.725</v>
      </c>
      <c r="O13" s="65">
        <f t="shared" si="3"/>
        <v>14</v>
      </c>
      <c r="P13" s="65">
        <f t="shared" si="4"/>
        <v>2.5</v>
      </c>
      <c r="Q13" s="65">
        <f t="shared" si="5"/>
        <v>2.5</v>
      </c>
      <c r="R13" s="65">
        <f>+'ふん尿排泄原単位'!$K$7*365/(Q13*10*1000)</f>
        <v>0.9402400000000002</v>
      </c>
      <c r="T13" s="65">
        <f t="shared" si="6"/>
        <v>7</v>
      </c>
      <c r="U13" s="65">
        <f t="shared" si="7"/>
        <v>2.5</v>
      </c>
      <c r="V13" s="65">
        <f t="shared" si="8"/>
        <v>2.5</v>
      </c>
      <c r="W13" s="65">
        <f>+'ふん尿排泄原単位'!$K$7*365/(V13*10*1000)</f>
        <v>0.9402400000000002</v>
      </c>
      <c r="Y13" s="65">
        <f t="shared" si="9"/>
        <v>4.666666666666667</v>
      </c>
      <c r="Z13" s="65">
        <f t="shared" si="10"/>
        <v>2.5</v>
      </c>
      <c r="AA13" s="65">
        <f t="shared" si="11"/>
        <v>2.5</v>
      </c>
      <c r="AB13" s="65">
        <f>+'ふん尿排泄原単位'!$K$7*365/(AA13*10*1000)</f>
        <v>0.9402400000000002</v>
      </c>
    </row>
    <row r="14" spans="1:28" ht="15">
      <c r="A14" s="7" t="str">
        <f t="shared" si="1"/>
        <v>050104A</v>
      </c>
      <c r="B14" s="7" t="str">
        <f t="shared" si="2"/>
        <v>05</v>
      </c>
      <c r="C14" s="1" t="s">
        <v>335</v>
      </c>
      <c r="D14" s="63" t="s">
        <v>376</v>
      </c>
      <c r="E14" s="1" t="str">
        <f t="shared" si="0"/>
        <v>01</v>
      </c>
      <c r="F14" s="1" t="s">
        <v>4</v>
      </c>
      <c r="G14">
        <v>14</v>
      </c>
      <c r="H14">
        <v>16</v>
      </c>
      <c r="I14">
        <v>10</v>
      </c>
      <c r="M14" s="65">
        <f>+'ふん尿排泄原単位'!$M$8/200</f>
        <v>0.725</v>
      </c>
      <c r="O14" s="65">
        <f t="shared" si="3"/>
        <v>14</v>
      </c>
      <c r="P14" s="65">
        <f t="shared" si="4"/>
        <v>2.5</v>
      </c>
      <c r="Q14" s="65">
        <f t="shared" si="5"/>
        <v>2.5</v>
      </c>
      <c r="R14" s="65">
        <f>+'ふん尿排泄原単位'!$K$7*365/(Q14*10*1000)</f>
        <v>0.9402400000000002</v>
      </c>
      <c r="T14" s="65">
        <f t="shared" si="6"/>
        <v>7</v>
      </c>
      <c r="U14" s="65">
        <f t="shared" si="7"/>
        <v>2.5</v>
      </c>
      <c r="V14" s="65">
        <f t="shared" si="8"/>
        <v>2.5</v>
      </c>
      <c r="W14" s="65">
        <f>+'ふん尿排泄原単位'!$K$7*365/(V14*10*1000)</f>
        <v>0.9402400000000002</v>
      </c>
      <c r="Y14" s="65">
        <f t="shared" si="9"/>
        <v>4.666666666666667</v>
      </c>
      <c r="Z14" s="65">
        <f t="shared" si="10"/>
        <v>2.5</v>
      </c>
      <c r="AA14" s="65">
        <f t="shared" si="11"/>
        <v>2.5</v>
      </c>
      <c r="AB14" s="65">
        <f>+'ふん尿排泄原単位'!$K$7*365/(AA14*10*1000)</f>
        <v>0.9402400000000002</v>
      </c>
    </row>
    <row r="15" spans="1:28" ht="15">
      <c r="A15" s="7" t="str">
        <f t="shared" si="1"/>
        <v>050105A</v>
      </c>
      <c r="B15" s="7" t="str">
        <f t="shared" si="2"/>
        <v>05</v>
      </c>
      <c r="C15" s="1" t="s">
        <v>335</v>
      </c>
      <c r="D15" s="63" t="s">
        <v>377</v>
      </c>
      <c r="E15" s="1" t="str">
        <f t="shared" si="0"/>
        <v>01</v>
      </c>
      <c r="F15" s="1" t="s">
        <v>4</v>
      </c>
      <c r="G15">
        <v>14</v>
      </c>
      <c r="H15">
        <v>16</v>
      </c>
      <c r="I15">
        <v>10</v>
      </c>
      <c r="M15" s="65">
        <f>+'ふん尿排泄原単位'!$M$8/200</f>
        <v>0.725</v>
      </c>
      <c r="O15" s="65">
        <f t="shared" si="3"/>
        <v>14</v>
      </c>
      <c r="P15" s="65">
        <f t="shared" si="4"/>
        <v>2.5</v>
      </c>
      <c r="Q15" s="65">
        <f t="shared" si="5"/>
        <v>2.5</v>
      </c>
      <c r="R15" s="65">
        <f>+'ふん尿排泄原単位'!$K$7*365/(Q15*10*1000)</f>
        <v>0.9402400000000002</v>
      </c>
      <c r="T15" s="65">
        <f t="shared" si="6"/>
        <v>7</v>
      </c>
      <c r="U15" s="65">
        <f t="shared" si="7"/>
        <v>2.5</v>
      </c>
      <c r="V15" s="65">
        <f t="shared" si="8"/>
        <v>2.5</v>
      </c>
      <c r="W15" s="65">
        <f>+'ふん尿排泄原単位'!$K$7*365/(V15*10*1000)</f>
        <v>0.9402400000000002</v>
      </c>
      <c r="Y15" s="65">
        <f t="shared" si="9"/>
        <v>4.666666666666667</v>
      </c>
      <c r="Z15" s="65">
        <f t="shared" si="10"/>
        <v>2.5</v>
      </c>
      <c r="AA15" s="65">
        <f t="shared" si="11"/>
        <v>2.5</v>
      </c>
      <c r="AB15" s="65">
        <f>+'ふん尿排泄原単位'!$K$7*365/(AA15*10*1000)</f>
        <v>0.9402400000000002</v>
      </c>
    </row>
    <row r="16" spans="1:28" ht="15">
      <c r="A16" s="7" t="str">
        <f t="shared" si="1"/>
        <v>050106A</v>
      </c>
      <c r="B16" s="7" t="str">
        <f t="shared" si="2"/>
        <v>05</v>
      </c>
      <c r="C16" s="1" t="s">
        <v>335</v>
      </c>
      <c r="D16" s="63" t="s">
        <v>378</v>
      </c>
      <c r="E16" s="1" t="str">
        <f t="shared" si="0"/>
        <v>01</v>
      </c>
      <c r="F16" s="1" t="s">
        <v>4</v>
      </c>
      <c r="G16">
        <v>14</v>
      </c>
      <c r="H16">
        <v>16</v>
      </c>
      <c r="I16">
        <v>10</v>
      </c>
      <c r="M16" s="65">
        <f>+'ふん尿排泄原単位'!$M$8/200</f>
        <v>0.725</v>
      </c>
      <c r="O16" s="65">
        <f t="shared" si="3"/>
        <v>14</v>
      </c>
      <c r="P16" s="65">
        <f t="shared" si="4"/>
        <v>2.5</v>
      </c>
      <c r="Q16" s="65">
        <f t="shared" si="5"/>
        <v>2.5</v>
      </c>
      <c r="R16" s="65">
        <f>+'ふん尿排泄原単位'!$K$7*365/(Q16*10*1000)</f>
        <v>0.9402400000000002</v>
      </c>
      <c r="T16" s="65">
        <f t="shared" si="6"/>
        <v>7</v>
      </c>
      <c r="U16" s="65">
        <f t="shared" si="7"/>
        <v>2.5</v>
      </c>
      <c r="V16" s="65">
        <f t="shared" si="8"/>
        <v>2.5</v>
      </c>
      <c r="W16" s="65">
        <f>+'ふん尿排泄原単位'!$K$7*365/(V16*10*1000)</f>
        <v>0.9402400000000002</v>
      </c>
      <c r="Y16" s="65">
        <f t="shared" si="9"/>
        <v>4.666666666666667</v>
      </c>
      <c r="Z16" s="65">
        <f t="shared" si="10"/>
        <v>2.5</v>
      </c>
      <c r="AA16" s="65">
        <f t="shared" si="11"/>
        <v>2.5</v>
      </c>
      <c r="AB16" s="65">
        <f>+'ふん尿排泄原単位'!$K$7*365/(AA16*10*1000)</f>
        <v>0.9402400000000002</v>
      </c>
    </row>
    <row r="17" spans="1:28" ht="15">
      <c r="A17" s="7" t="str">
        <f t="shared" si="1"/>
        <v>050107A</v>
      </c>
      <c r="B17" s="7" t="str">
        <f t="shared" si="2"/>
        <v>05</v>
      </c>
      <c r="C17" s="1" t="s">
        <v>335</v>
      </c>
      <c r="D17" s="63" t="s">
        <v>379</v>
      </c>
      <c r="E17" s="1" t="str">
        <f t="shared" si="0"/>
        <v>01</v>
      </c>
      <c r="F17" s="1" t="s">
        <v>4</v>
      </c>
      <c r="G17">
        <v>14</v>
      </c>
      <c r="H17">
        <v>16</v>
      </c>
      <c r="I17">
        <v>10</v>
      </c>
      <c r="M17" s="65">
        <f>+'ふん尿排泄原単位'!$M$8/200</f>
        <v>0.725</v>
      </c>
      <c r="O17" s="65">
        <f t="shared" si="3"/>
        <v>14</v>
      </c>
      <c r="P17" s="65">
        <f t="shared" si="4"/>
        <v>2.5</v>
      </c>
      <c r="Q17" s="65">
        <f t="shared" si="5"/>
        <v>2.5</v>
      </c>
      <c r="R17" s="65">
        <f>+'ふん尿排泄原単位'!$K$7*365/(Q17*10*1000)</f>
        <v>0.9402400000000002</v>
      </c>
      <c r="T17" s="65">
        <f t="shared" si="6"/>
        <v>7</v>
      </c>
      <c r="U17" s="65">
        <f t="shared" si="7"/>
        <v>2.5</v>
      </c>
      <c r="V17" s="65">
        <f t="shared" si="8"/>
        <v>2.5</v>
      </c>
      <c r="W17" s="65">
        <f>+'ふん尿排泄原単位'!$K$7*365/(V17*10*1000)</f>
        <v>0.9402400000000002</v>
      </c>
      <c r="Y17" s="65">
        <f t="shared" si="9"/>
        <v>4.666666666666667</v>
      </c>
      <c r="Z17" s="65">
        <f t="shared" si="10"/>
        <v>2.5</v>
      </c>
      <c r="AA17" s="65">
        <f t="shared" si="11"/>
        <v>2.5</v>
      </c>
      <c r="AB17" s="65">
        <f>+'ふん尿排泄原単位'!$K$7*365/(AA17*10*1000)</f>
        <v>0.9402400000000002</v>
      </c>
    </row>
    <row r="18" spans="1:28" ht="15">
      <c r="A18" s="7" t="str">
        <f t="shared" si="1"/>
        <v>050108A</v>
      </c>
      <c r="B18" s="7" t="str">
        <f t="shared" si="2"/>
        <v>05</v>
      </c>
      <c r="C18" s="1" t="s">
        <v>335</v>
      </c>
      <c r="D18" s="63" t="s">
        <v>380</v>
      </c>
      <c r="E18" s="1" t="str">
        <f t="shared" si="0"/>
        <v>01</v>
      </c>
      <c r="F18" s="1" t="s">
        <v>4</v>
      </c>
      <c r="G18">
        <v>14</v>
      </c>
      <c r="H18">
        <v>16</v>
      </c>
      <c r="I18">
        <v>10</v>
      </c>
      <c r="M18" s="65">
        <f>+'ふん尿排泄原単位'!$M$8/200</f>
        <v>0.725</v>
      </c>
      <c r="O18" s="65">
        <f t="shared" si="3"/>
        <v>14</v>
      </c>
      <c r="P18" s="65">
        <f t="shared" si="4"/>
        <v>2.5</v>
      </c>
      <c r="Q18" s="65">
        <f t="shared" si="5"/>
        <v>2.5</v>
      </c>
      <c r="R18" s="65">
        <f>+'ふん尿排泄原単位'!$K$7*365/(Q18*10*1000)</f>
        <v>0.9402400000000002</v>
      </c>
      <c r="T18" s="65">
        <f t="shared" si="6"/>
        <v>7</v>
      </c>
      <c r="U18" s="65">
        <f t="shared" si="7"/>
        <v>2.5</v>
      </c>
      <c r="V18" s="65">
        <f t="shared" si="8"/>
        <v>2.5</v>
      </c>
      <c r="W18" s="65">
        <f>+'ふん尿排泄原単位'!$K$7*365/(V18*10*1000)</f>
        <v>0.9402400000000002</v>
      </c>
      <c r="Y18" s="65">
        <f t="shared" si="9"/>
        <v>4.666666666666667</v>
      </c>
      <c r="Z18" s="65">
        <f t="shared" si="10"/>
        <v>2.5</v>
      </c>
      <c r="AA18" s="65">
        <f t="shared" si="11"/>
        <v>2.5</v>
      </c>
      <c r="AB18" s="65">
        <f>+'ふん尿排泄原単位'!$K$7*365/(AA18*10*1000)</f>
        <v>0.9402400000000002</v>
      </c>
    </row>
    <row r="19" spans="1:28" ht="15">
      <c r="A19" s="7" t="str">
        <f t="shared" si="1"/>
        <v>050109A</v>
      </c>
      <c r="B19" s="7" t="str">
        <f t="shared" si="2"/>
        <v>05</v>
      </c>
      <c r="C19" s="1" t="s">
        <v>335</v>
      </c>
      <c r="D19" s="63" t="s">
        <v>381</v>
      </c>
      <c r="E19" s="1" t="str">
        <f t="shared" si="0"/>
        <v>01</v>
      </c>
      <c r="F19" s="1" t="s">
        <v>4</v>
      </c>
      <c r="G19">
        <v>14</v>
      </c>
      <c r="H19">
        <v>16</v>
      </c>
      <c r="I19">
        <v>10</v>
      </c>
      <c r="M19" s="65">
        <f>+'ふん尿排泄原単位'!$M$8/200</f>
        <v>0.725</v>
      </c>
      <c r="O19" s="65">
        <f t="shared" si="3"/>
        <v>14</v>
      </c>
      <c r="P19" s="65">
        <f t="shared" si="4"/>
        <v>2.5</v>
      </c>
      <c r="Q19" s="65">
        <f t="shared" si="5"/>
        <v>2.5</v>
      </c>
      <c r="R19" s="65">
        <f>+'ふん尿排泄原単位'!$K$7*365/(Q19*10*1000)</f>
        <v>0.9402400000000002</v>
      </c>
      <c r="T19" s="65">
        <f t="shared" si="6"/>
        <v>7</v>
      </c>
      <c r="U19" s="65">
        <f t="shared" si="7"/>
        <v>2.5</v>
      </c>
      <c r="V19" s="65">
        <f t="shared" si="8"/>
        <v>2.5</v>
      </c>
      <c r="W19" s="65">
        <f>+'ふん尿排泄原単位'!$K$7*365/(V19*10*1000)</f>
        <v>0.9402400000000002</v>
      </c>
      <c r="Y19" s="65">
        <f t="shared" si="9"/>
        <v>4.666666666666667</v>
      </c>
      <c r="Z19" s="65">
        <f t="shared" si="10"/>
        <v>2.5</v>
      </c>
      <c r="AA19" s="65">
        <f t="shared" si="11"/>
        <v>2.5</v>
      </c>
      <c r="AB19" s="65">
        <f>+'ふん尿排泄原単位'!$K$7*365/(AA19*10*1000)</f>
        <v>0.9402400000000002</v>
      </c>
    </row>
    <row r="20" spans="1:28" ht="15">
      <c r="A20" s="7" t="str">
        <f t="shared" si="1"/>
        <v>050109B</v>
      </c>
      <c r="B20" s="7" t="str">
        <f t="shared" si="2"/>
        <v>05</v>
      </c>
      <c r="C20" s="1" t="s">
        <v>335</v>
      </c>
      <c r="D20" s="63" t="s">
        <v>382</v>
      </c>
      <c r="E20" s="1" t="str">
        <f t="shared" si="0"/>
        <v>01</v>
      </c>
      <c r="F20" s="1" t="s">
        <v>4</v>
      </c>
      <c r="G20">
        <v>14</v>
      </c>
      <c r="H20">
        <v>16</v>
      </c>
      <c r="I20">
        <v>10</v>
      </c>
      <c r="M20" s="65">
        <f>+'ふん尿排泄原単位'!$M$8/200</f>
        <v>0.725</v>
      </c>
      <c r="O20" s="65">
        <f t="shared" si="3"/>
        <v>14</v>
      </c>
      <c r="P20" s="65">
        <f t="shared" si="4"/>
        <v>2.5</v>
      </c>
      <c r="Q20" s="65">
        <f t="shared" si="5"/>
        <v>2.5</v>
      </c>
      <c r="R20" s="65">
        <f>+'ふん尿排泄原単位'!$K$7*365/(Q20*10*1000)</f>
        <v>0.9402400000000002</v>
      </c>
      <c r="T20" s="65">
        <f t="shared" si="6"/>
        <v>7</v>
      </c>
      <c r="U20" s="65">
        <f t="shared" si="7"/>
        <v>2.5</v>
      </c>
      <c r="V20" s="65">
        <f t="shared" si="8"/>
        <v>2.5</v>
      </c>
      <c r="W20" s="65">
        <f>+'ふん尿排泄原単位'!$K$7*365/(V20*10*1000)</f>
        <v>0.9402400000000002</v>
      </c>
      <c r="Y20" s="65">
        <f t="shared" si="9"/>
        <v>4.666666666666667</v>
      </c>
      <c r="Z20" s="65">
        <f t="shared" si="10"/>
        <v>2.5</v>
      </c>
      <c r="AA20" s="65">
        <f t="shared" si="11"/>
        <v>2.5</v>
      </c>
      <c r="AB20" s="65">
        <f>+'ふん尿排泄原単位'!$K$7*365/(AA20*10*1000)</f>
        <v>0.9402400000000002</v>
      </c>
    </row>
    <row r="21" spans="1:28" ht="15">
      <c r="A21" s="7" t="str">
        <f t="shared" si="1"/>
        <v>050110A</v>
      </c>
      <c r="B21" s="7" t="str">
        <f t="shared" si="2"/>
        <v>05</v>
      </c>
      <c r="C21" s="1" t="s">
        <v>335</v>
      </c>
      <c r="D21" s="63" t="s">
        <v>383</v>
      </c>
      <c r="E21" s="1" t="str">
        <f t="shared" si="0"/>
        <v>01</v>
      </c>
      <c r="F21" s="1" t="s">
        <v>4</v>
      </c>
      <c r="G21">
        <v>14</v>
      </c>
      <c r="H21">
        <v>16</v>
      </c>
      <c r="I21">
        <v>10</v>
      </c>
      <c r="M21" s="65">
        <f>+'ふん尿排泄原単位'!$M$8/200</f>
        <v>0.725</v>
      </c>
      <c r="O21" s="65">
        <f t="shared" si="3"/>
        <v>14</v>
      </c>
      <c r="P21" s="65">
        <f t="shared" si="4"/>
        <v>2.5</v>
      </c>
      <c r="Q21" s="65">
        <f t="shared" si="5"/>
        <v>2.5</v>
      </c>
      <c r="R21" s="65">
        <f>+'ふん尿排泄原単位'!$K$7*365/(Q21*10*1000)</f>
        <v>0.9402400000000002</v>
      </c>
      <c r="T21" s="65">
        <f t="shared" si="6"/>
        <v>7</v>
      </c>
      <c r="U21" s="65">
        <f t="shared" si="7"/>
        <v>2.5</v>
      </c>
      <c r="V21" s="65">
        <f t="shared" si="8"/>
        <v>2.5</v>
      </c>
      <c r="W21" s="65">
        <f>+'ふん尿排泄原単位'!$K$7*365/(V21*10*1000)</f>
        <v>0.9402400000000002</v>
      </c>
      <c r="Y21" s="65">
        <f t="shared" si="9"/>
        <v>4.666666666666667</v>
      </c>
      <c r="Z21" s="65">
        <f t="shared" si="10"/>
        <v>2.5</v>
      </c>
      <c r="AA21" s="65">
        <f t="shared" si="11"/>
        <v>2.5</v>
      </c>
      <c r="AB21" s="65">
        <f>+'ふん尿排泄原単位'!$K$7*365/(AA21*10*1000)</f>
        <v>0.9402400000000002</v>
      </c>
    </row>
    <row r="22" spans="1:28" ht="15">
      <c r="A22" s="7" t="str">
        <f t="shared" si="1"/>
        <v>050111A</v>
      </c>
      <c r="B22" s="7" t="str">
        <f t="shared" si="2"/>
        <v>05</v>
      </c>
      <c r="C22" s="1" t="s">
        <v>335</v>
      </c>
      <c r="D22" s="63" t="s">
        <v>384</v>
      </c>
      <c r="E22" s="1" t="str">
        <f t="shared" si="0"/>
        <v>01</v>
      </c>
      <c r="F22" s="1" t="s">
        <v>4</v>
      </c>
      <c r="G22">
        <v>13</v>
      </c>
      <c r="H22">
        <v>15</v>
      </c>
      <c r="I22">
        <v>10</v>
      </c>
      <c r="M22" s="65">
        <f>+'ふん尿排泄原単位'!$M$8/200</f>
        <v>0.725</v>
      </c>
      <c r="O22" s="65">
        <f t="shared" si="3"/>
        <v>13</v>
      </c>
      <c r="P22" s="65">
        <f t="shared" si="4"/>
        <v>2.5</v>
      </c>
      <c r="Q22" s="65">
        <f t="shared" si="5"/>
        <v>2.5</v>
      </c>
      <c r="R22" s="65">
        <f>+'ふん尿排泄原単位'!$K$7*365/(Q22*10*1000)</f>
        <v>0.9402400000000002</v>
      </c>
      <c r="T22" s="65">
        <f t="shared" si="6"/>
        <v>6.5</v>
      </c>
      <c r="U22" s="65">
        <f t="shared" si="7"/>
        <v>2.5</v>
      </c>
      <c r="V22" s="65">
        <f t="shared" si="8"/>
        <v>2.5</v>
      </c>
      <c r="W22" s="65">
        <f>+'ふん尿排泄原単位'!$K$7*365/(V22*10*1000)</f>
        <v>0.9402400000000002</v>
      </c>
      <c r="Y22" s="65">
        <f t="shared" si="9"/>
        <v>4.333333333333333</v>
      </c>
      <c r="Z22" s="65">
        <f t="shared" si="10"/>
        <v>2.5</v>
      </c>
      <c r="AA22" s="65">
        <f t="shared" si="11"/>
        <v>2.5</v>
      </c>
      <c r="AB22" s="65">
        <f>+'ふん尿排泄原単位'!$K$7*365/(AA22*10*1000)</f>
        <v>0.9402400000000002</v>
      </c>
    </row>
    <row r="23" spans="1:28" ht="15">
      <c r="A23" s="7" t="str">
        <f t="shared" si="1"/>
        <v>050112A</v>
      </c>
      <c r="B23" s="7" t="str">
        <f t="shared" si="2"/>
        <v>05</v>
      </c>
      <c r="C23" s="1" t="s">
        <v>335</v>
      </c>
      <c r="D23" s="63" t="s">
        <v>289</v>
      </c>
      <c r="E23" s="1" t="str">
        <f t="shared" si="0"/>
        <v>01</v>
      </c>
      <c r="F23" s="1" t="s">
        <v>4</v>
      </c>
      <c r="G23">
        <v>10</v>
      </c>
      <c r="H23">
        <v>18</v>
      </c>
      <c r="I23">
        <v>8</v>
      </c>
      <c r="M23" s="65">
        <f>+'ふん尿排泄原単位'!$M$8/200</f>
        <v>0.725</v>
      </c>
      <c r="O23" s="65">
        <f t="shared" si="3"/>
        <v>10</v>
      </c>
      <c r="P23" s="65">
        <f t="shared" si="4"/>
        <v>2</v>
      </c>
      <c r="Q23" s="65">
        <f t="shared" si="5"/>
        <v>2</v>
      </c>
      <c r="R23" s="65">
        <f>+'ふん尿排泄原単位'!$K$7*365/(Q23*10*1000)</f>
        <v>1.1753000000000002</v>
      </c>
      <c r="T23" s="65">
        <f t="shared" si="6"/>
        <v>5</v>
      </c>
      <c r="U23" s="65">
        <f t="shared" si="7"/>
        <v>2</v>
      </c>
      <c r="V23" s="65">
        <f t="shared" si="8"/>
        <v>2</v>
      </c>
      <c r="W23" s="65">
        <f>+'ふん尿排泄原単位'!$K$7*365/(V23*10*1000)</f>
        <v>1.1753000000000002</v>
      </c>
      <c r="Y23" s="65">
        <f t="shared" si="9"/>
        <v>3.3333333333333335</v>
      </c>
      <c r="Z23" s="65">
        <f t="shared" si="10"/>
        <v>2</v>
      </c>
      <c r="AA23" s="65">
        <f t="shared" si="11"/>
        <v>2</v>
      </c>
      <c r="AB23" s="65">
        <f>+'ふん尿排泄原単位'!$K$7*365/(AA23*10*1000)</f>
        <v>1.1753000000000002</v>
      </c>
    </row>
    <row r="24" spans="1:28" ht="15">
      <c r="A24" s="7" t="str">
        <f t="shared" si="1"/>
        <v>050112B</v>
      </c>
      <c r="B24" s="7" t="str">
        <f t="shared" si="2"/>
        <v>05</v>
      </c>
      <c r="C24" s="1" t="s">
        <v>335</v>
      </c>
      <c r="D24" s="63" t="s">
        <v>295</v>
      </c>
      <c r="E24" s="1" t="str">
        <f t="shared" si="0"/>
        <v>01</v>
      </c>
      <c r="F24" s="1" t="s">
        <v>4</v>
      </c>
      <c r="G24">
        <v>11</v>
      </c>
      <c r="H24">
        <v>18</v>
      </c>
      <c r="I24">
        <v>10</v>
      </c>
      <c r="M24" s="65">
        <f>+'ふん尿排泄原単位'!$M$8/200</f>
        <v>0.725</v>
      </c>
      <c r="O24" s="65">
        <f t="shared" si="3"/>
        <v>11</v>
      </c>
      <c r="P24" s="65">
        <f t="shared" si="4"/>
        <v>2.5</v>
      </c>
      <c r="Q24" s="65">
        <f t="shared" si="5"/>
        <v>2.5</v>
      </c>
      <c r="R24" s="65">
        <f>+'ふん尿排泄原単位'!$K$7*365/(Q24*10*1000)</f>
        <v>0.9402400000000002</v>
      </c>
      <c r="T24" s="65">
        <f t="shared" si="6"/>
        <v>5.5</v>
      </c>
      <c r="U24" s="65">
        <f t="shared" si="7"/>
        <v>2.5</v>
      </c>
      <c r="V24" s="65">
        <f t="shared" si="8"/>
        <v>2.5</v>
      </c>
      <c r="W24" s="65">
        <f>+'ふん尿排泄原単位'!$K$7*365/(V24*10*1000)</f>
        <v>0.9402400000000002</v>
      </c>
      <c r="Y24" s="65">
        <f t="shared" si="9"/>
        <v>3.6666666666666665</v>
      </c>
      <c r="Z24" s="65">
        <f t="shared" si="10"/>
        <v>2.5</v>
      </c>
      <c r="AA24" s="65">
        <f t="shared" si="11"/>
        <v>2.5</v>
      </c>
      <c r="AB24" s="65">
        <f>+'ふん尿排泄原単位'!$K$7*365/(AA24*10*1000)</f>
        <v>0.9402400000000002</v>
      </c>
    </row>
    <row r="25" spans="1:28" ht="15">
      <c r="A25" s="7" t="str">
        <f t="shared" si="1"/>
        <v>050113A</v>
      </c>
      <c r="B25" s="7" t="str">
        <f t="shared" si="2"/>
        <v>05</v>
      </c>
      <c r="C25" s="1" t="s">
        <v>335</v>
      </c>
      <c r="D25" s="63" t="s">
        <v>385</v>
      </c>
      <c r="E25" s="1" t="str">
        <f t="shared" si="0"/>
        <v>01</v>
      </c>
      <c r="F25" s="1" t="s">
        <v>4</v>
      </c>
      <c r="G25">
        <v>16</v>
      </c>
      <c r="H25">
        <v>18</v>
      </c>
      <c r="I25">
        <v>10</v>
      </c>
      <c r="M25" s="65">
        <f>+'ふん尿排泄原単位'!$M$8/200</f>
        <v>0.725</v>
      </c>
      <c r="O25" s="65">
        <f t="shared" si="3"/>
        <v>16</v>
      </c>
      <c r="P25" s="65">
        <f t="shared" si="4"/>
        <v>2.5</v>
      </c>
      <c r="Q25" s="65">
        <f t="shared" si="5"/>
        <v>2.5</v>
      </c>
      <c r="R25" s="65">
        <f>+'ふん尿排泄原単位'!$K$7*365/(Q25*10*1000)</f>
        <v>0.9402400000000002</v>
      </c>
      <c r="T25" s="65">
        <f t="shared" si="6"/>
        <v>8</v>
      </c>
      <c r="U25" s="65">
        <f t="shared" si="7"/>
        <v>2.5</v>
      </c>
      <c r="V25" s="65">
        <f t="shared" si="8"/>
        <v>2.5</v>
      </c>
      <c r="W25" s="65">
        <f>+'ふん尿排泄原単位'!$K$7*365/(V25*10*1000)</f>
        <v>0.9402400000000002</v>
      </c>
      <c r="Y25" s="65">
        <f t="shared" si="9"/>
        <v>5.333333333333333</v>
      </c>
      <c r="Z25" s="65">
        <f t="shared" si="10"/>
        <v>2.5</v>
      </c>
      <c r="AA25" s="65">
        <f t="shared" si="11"/>
        <v>2.5</v>
      </c>
      <c r="AB25" s="65">
        <f>+'ふん尿排泄原単位'!$K$7*365/(AA25*10*1000)</f>
        <v>0.9402400000000002</v>
      </c>
    </row>
    <row r="26" spans="1:28" ht="15">
      <c r="A26" s="7" t="str">
        <f t="shared" si="1"/>
        <v>050114A</v>
      </c>
      <c r="B26" s="7" t="str">
        <f t="shared" si="2"/>
        <v>05</v>
      </c>
      <c r="C26" s="1" t="s">
        <v>335</v>
      </c>
      <c r="D26" s="63" t="s">
        <v>386</v>
      </c>
      <c r="E26" s="1" t="str">
        <f t="shared" si="0"/>
        <v>01</v>
      </c>
      <c r="F26" s="1" t="s">
        <v>4</v>
      </c>
      <c r="G26">
        <v>15</v>
      </c>
      <c r="H26">
        <v>18</v>
      </c>
      <c r="I26">
        <v>10</v>
      </c>
      <c r="M26" s="65">
        <f>+'ふん尿排泄原単位'!$M$8/200</f>
        <v>0.725</v>
      </c>
      <c r="O26" s="65">
        <f t="shared" si="3"/>
        <v>15</v>
      </c>
      <c r="P26" s="65">
        <f t="shared" si="4"/>
        <v>2.5</v>
      </c>
      <c r="Q26" s="65">
        <f t="shared" si="5"/>
        <v>2.5</v>
      </c>
      <c r="R26" s="65">
        <f>+'ふん尿排泄原単位'!$K$7*365/(Q26*10*1000)</f>
        <v>0.9402400000000002</v>
      </c>
      <c r="T26" s="65">
        <f t="shared" si="6"/>
        <v>7.5</v>
      </c>
      <c r="U26" s="65">
        <f t="shared" si="7"/>
        <v>2.5</v>
      </c>
      <c r="V26" s="65">
        <f t="shared" si="8"/>
        <v>2.5</v>
      </c>
      <c r="W26" s="65">
        <f>+'ふん尿排泄原単位'!$K$7*365/(V26*10*1000)</f>
        <v>0.9402400000000002</v>
      </c>
      <c r="Y26" s="65">
        <f t="shared" si="9"/>
        <v>5</v>
      </c>
      <c r="Z26" s="65">
        <f t="shared" si="10"/>
        <v>2.5</v>
      </c>
      <c r="AA26" s="65">
        <f t="shared" si="11"/>
        <v>2.5</v>
      </c>
      <c r="AB26" s="65">
        <f>+'ふん尿排泄原単位'!$K$7*365/(AA26*10*1000)</f>
        <v>0.9402400000000002</v>
      </c>
    </row>
    <row r="27" spans="1:28" ht="15">
      <c r="A27" s="7" t="str">
        <f t="shared" si="1"/>
        <v>050115A</v>
      </c>
      <c r="B27" s="7" t="str">
        <f t="shared" si="2"/>
        <v>05</v>
      </c>
      <c r="C27" s="1" t="s">
        <v>335</v>
      </c>
      <c r="D27" s="63" t="s">
        <v>387</v>
      </c>
      <c r="E27" s="1" t="str">
        <f t="shared" si="0"/>
        <v>01</v>
      </c>
      <c r="F27" s="1" t="s">
        <v>4</v>
      </c>
      <c r="G27">
        <v>16</v>
      </c>
      <c r="H27">
        <v>18</v>
      </c>
      <c r="I27">
        <v>10</v>
      </c>
      <c r="M27" s="65">
        <f>+'ふん尿排泄原単位'!$M$8/200</f>
        <v>0.725</v>
      </c>
      <c r="O27" s="65">
        <f t="shared" si="3"/>
        <v>16</v>
      </c>
      <c r="P27" s="65">
        <f t="shared" si="4"/>
        <v>2.5</v>
      </c>
      <c r="Q27" s="65">
        <f t="shared" si="5"/>
        <v>2.5</v>
      </c>
      <c r="R27" s="65">
        <f>+'ふん尿排泄原単位'!$K$7*365/(Q27*10*1000)</f>
        <v>0.9402400000000002</v>
      </c>
      <c r="T27" s="65">
        <f t="shared" si="6"/>
        <v>8</v>
      </c>
      <c r="U27" s="65">
        <f t="shared" si="7"/>
        <v>2.5</v>
      </c>
      <c r="V27" s="65">
        <f t="shared" si="8"/>
        <v>2.5</v>
      </c>
      <c r="W27" s="65">
        <f>+'ふん尿排泄原単位'!$K$7*365/(V27*10*1000)</f>
        <v>0.9402400000000002</v>
      </c>
      <c r="Y27" s="65">
        <f t="shared" si="9"/>
        <v>5.333333333333333</v>
      </c>
      <c r="Z27" s="65">
        <f t="shared" si="10"/>
        <v>2.5</v>
      </c>
      <c r="AA27" s="65">
        <f t="shared" si="11"/>
        <v>2.5</v>
      </c>
      <c r="AB27" s="65">
        <f>+'ふん尿排泄原単位'!$K$7*365/(AA27*10*1000)</f>
        <v>0.9402400000000002</v>
      </c>
    </row>
    <row r="28" spans="1:28" ht="15">
      <c r="A28" s="7" t="str">
        <f t="shared" si="1"/>
        <v>050116A</v>
      </c>
      <c r="B28" s="7" t="str">
        <f t="shared" si="2"/>
        <v>05</v>
      </c>
      <c r="C28" s="1" t="s">
        <v>335</v>
      </c>
      <c r="D28" s="63" t="s">
        <v>388</v>
      </c>
      <c r="E28" s="1" t="str">
        <f t="shared" si="0"/>
        <v>01</v>
      </c>
      <c r="F28" s="1" t="s">
        <v>4</v>
      </c>
      <c r="G28">
        <v>17</v>
      </c>
      <c r="H28">
        <v>18</v>
      </c>
      <c r="I28">
        <v>11</v>
      </c>
      <c r="M28" s="65">
        <f>+'ふん尿排泄原単位'!$M$8/200</f>
        <v>0.725</v>
      </c>
      <c r="O28" s="65">
        <f t="shared" si="3"/>
        <v>17</v>
      </c>
      <c r="P28" s="65">
        <f t="shared" si="4"/>
        <v>2.75</v>
      </c>
      <c r="Q28" s="65">
        <f t="shared" si="5"/>
        <v>2.75</v>
      </c>
      <c r="R28" s="65">
        <f>+'ふん尿排泄原単位'!$K$7*365/(Q28*10*1000)</f>
        <v>0.8547636363636365</v>
      </c>
      <c r="T28" s="65">
        <f t="shared" si="6"/>
        <v>8.5</v>
      </c>
      <c r="U28" s="65">
        <f t="shared" si="7"/>
        <v>2.75</v>
      </c>
      <c r="V28" s="65">
        <f t="shared" si="8"/>
        <v>2.75</v>
      </c>
      <c r="W28" s="65">
        <f>+'ふん尿排泄原単位'!$K$7*365/(V28*10*1000)</f>
        <v>0.8547636363636365</v>
      </c>
      <c r="Y28" s="65">
        <f t="shared" si="9"/>
        <v>5.666666666666667</v>
      </c>
      <c r="Z28" s="65">
        <f t="shared" si="10"/>
        <v>2.75</v>
      </c>
      <c r="AA28" s="65">
        <f t="shared" si="11"/>
        <v>2.75</v>
      </c>
      <c r="AB28" s="65">
        <f>+'ふん尿排泄原単位'!$K$7*365/(AA28*10*1000)</f>
        <v>0.8547636363636365</v>
      </c>
    </row>
    <row r="29" spans="1:28" ht="15">
      <c r="A29" s="7" t="str">
        <f t="shared" si="1"/>
        <v>050117A</v>
      </c>
      <c r="B29" s="7" t="str">
        <f t="shared" si="2"/>
        <v>05</v>
      </c>
      <c r="C29" s="1" t="s">
        <v>335</v>
      </c>
      <c r="D29" s="63" t="s">
        <v>389</v>
      </c>
      <c r="E29" s="1" t="str">
        <f t="shared" si="0"/>
        <v>01</v>
      </c>
      <c r="F29" s="1" t="s">
        <v>4</v>
      </c>
      <c r="G29">
        <v>15</v>
      </c>
      <c r="H29">
        <v>18</v>
      </c>
      <c r="I29">
        <v>10</v>
      </c>
      <c r="M29" s="65">
        <f>+'ふん尿排泄原単位'!$M$8/200</f>
        <v>0.725</v>
      </c>
      <c r="O29" s="65">
        <f t="shared" si="3"/>
        <v>15</v>
      </c>
      <c r="P29" s="65">
        <f t="shared" si="4"/>
        <v>2.5</v>
      </c>
      <c r="Q29" s="65">
        <f t="shared" si="5"/>
        <v>2.5</v>
      </c>
      <c r="R29" s="65">
        <f>+'ふん尿排泄原単位'!$K$7*365/(Q29*10*1000)</f>
        <v>0.9402400000000002</v>
      </c>
      <c r="T29" s="65">
        <f t="shared" si="6"/>
        <v>7.5</v>
      </c>
      <c r="U29" s="65">
        <f t="shared" si="7"/>
        <v>2.5</v>
      </c>
      <c r="V29" s="65">
        <f t="shared" si="8"/>
        <v>2.5</v>
      </c>
      <c r="W29" s="65">
        <f>+'ふん尿排泄原単位'!$K$7*365/(V29*10*1000)</f>
        <v>0.9402400000000002</v>
      </c>
      <c r="Y29" s="65">
        <f t="shared" si="9"/>
        <v>5</v>
      </c>
      <c r="Z29" s="65">
        <f t="shared" si="10"/>
        <v>2.5</v>
      </c>
      <c r="AA29" s="65">
        <f t="shared" si="11"/>
        <v>2.5</v>
      </c>
      <c r="AB29" s="65">
        <f>+'ふん尿排泄原単位'!$K$7*365/(AA29*10*1000)</f>
        <v>0.9402400000000002</v>
      </c>
    </row>
    <row r="30" spans="1:28" ht="15">
      <c r="A30" s="7" t="str">
        <f t="shared" si="1"/>
        <v>050118A</v>
      </c>
      <c r="B30" s="7" t="str">
        <f t="shared" si="2"/>
        <v>05</v>
      </c>
      <c r="C30" s="1" t="s">
        <v>335</v>
      </c>
      <c r="D30" s="63" t="s">
        <v>283</v>
      </c>
      <c r="E30" s="1" t="str">
        <f t="shared" si="0"/>
        <v>01</v>
      </c>
      <c r="F30" s="1" t="s">
        <v>4</v>
      </c>
      <c r="G30">
        <v>15</v>
      </c>
      <c r="H30">
        <v>18</v>
      </c>
      <c r="I30">
        <v>11</v>
      </c>
      <c r="M30" s="65">
        <f>+'ふん尿排泄原単位'!$M$8/200</f>
        <v>0.725</v>
      </c>
      <c r="O30" s="65">
        <f t="shared" si="3"/>
        <v>15</v>
      </c>
      <c r="P30" s="65">
        <f t="shared" si="4"/>
        <v>2.75</v>
      </c>
      <c r="Q30" s="65">
        <f t="shared" si="5"/>
        <v>2.75</v>
      </c>
      <c r="R30" s="65">
        <f>+'ふん尿排泄原単位'!$K$7*365/(Q30*10*1000)</f>
        <v>0.8547636363636365</v>
      </c>
      <c r="T30" s="65">
        <f t="shared" si="6"/>
        <v>7.5</v>
      </c>
      <c r="U30" s="65">
        <f t="shared" si="7"/>
        <v>2.75</v>
      </c>
      <c r="V30" s="65">
        <f t="shared" si="8"/>
        <v>2.75</v>
      </c>
      <c r="W30" s="65">
        <f>+'ふん尿排泄原単位'!$K$7*365/(V30*10*1000)</f>
        <v>0.8547636363636365</v>
      </c>
      <c r="Y30" s="65">
        <f t="shared" si="9"/>
        <v>5</v>
      </c>
      <c r="Z30" s="65">
        <f t="shared" si="10"/>
        <v>2.75</v>
      </c>
      <c r="AA30" s="65">
        <f t="shared" si="11"/>
        <v>2.75</v>
      </c>
      <c r="AB30" s="65">
        <f>+'ふん尿排泄原単位'!$K$7*365/(AA30*10*1000)</f>
        <v>0.8547636363636365</v>
      </c>
    </row>
    <row r="31" spans="1:28" ht="15">
      <c r="A31" s="7" t="str">
        <f t="shared" si="1"/>
        <v>050118B</v>
      </c>
      <c r="B31" s="7" t="str">
        <f t="shared" si="2"/>
        <v>05</v>
      </c>
      <c r="C31" s="1" t="s">
        <v>335</v>
      </c>
      <c r="D31" s="63" t="s">
        <v>297</v>
      </c>
      <c r="E31" s="1" t="str">
        <f t="shared" si="0"/>
        <v>01</v>
      </c>
      <c r="F31" s="1" t="s">
        <v>4</v>
      </c>
      <c r="G31" s="5">
        <v>14</v>
      </c>
      <c r="H31" s="5">
        <v>18</v>
      </c>
      <c r="I31" s="5">
        <v>10</v>
      </c>
      <c r="M31" s="65">
        <f>+'ふん尿排泄原単位'!$M$8/200</f>
        <v>0.725</v>
      </c>
      <c r="O31" s="65">
        <f t="shared" si="3"/>
        <v>14</v>
      </c>
      <c r="P31" s="65">
        <f t="shared" si="4"/>
        <v>2.5</v>
      </c>
      <c r="Q31" s="65">
        <f t="shared" si="5"/>
        <v>2.5</v>
      </c>
      <c r="R31" s="65">
        <f>+'ふん尿排泄原単位'!$K$7*365/(Q31*10*1000)</f>
        <v>0.9402400000000002</v>
      </c>
      <c r="T31" s="65">
        <f t="shared" si="6"/>
        <v>7</v>
      </c>
      <c r="U31" s="65">
        <f t="shared" si="7"/>
        <v>2.5</v>
      </c>
      <c r="V31" s="65">
        <f t="shared" si="8"/>
        <v>2.5</v>
      </c>
      <c r="W31" s="65">
        <f>+'ふん尿排泄原単位'!$K$7*365/(V31*10*1000)</f>
        <v>0.9402400000000002</v>
      </c>
      <c r="Y31" s="65">
        <f t="shared" si="9"/>
        <v>4.666666666666667</v>
      </c>
      <c r="Z31" s="65">
        <f t="shared" si="10"/>
        <v>2.5</v>
      </c>
      <c r="AA31" s="65">
        <f t="shared" si="11"/>
        <v>2.5</v>
      </c>
      <c r="AB31" s="65">
        <f>+'ふん尿排泄原単位'!$K$7*365/(AA31*10*1000)</f>
        <v>0.9402400000000002</v>
      </c>
    </row>
    <row r="32" spans="1:28" ht="15">
      <c r="A32" s="7" t="str">
        <f t="shared" si="1"/>
        <v>050201A</v>
      </c>
      <c r="B32" s="7" t="str">
        <f t="shared" si="2"/>
        <v>05</v>
      </c>
      <c r="C32" s="1" t="s">
        <v>335</v>
      </c>
      <c r="D32" s="63" t="s">
        <v>373</v>
      </c>
      <c r="E32" s="1" t="str">
        <f t="shared" si="0"/>
        <v>02</v>
      </c>
      <c r="F32" s="1" t="s">
        <v>11</v>
      </c>
      <c r="G32">
        <v>12</v>
      </c>
      <c r="H32">
        <v>18</v>
      </c>
      <c r="I32">
        <v>12</v>
      </c>
      <c r="M32" s="65">
        <f>+'ふん尿排泄原単位'!$M$8/200</f>
        <v>0.725</v>
      </c>
      <c r="O32" s="65">
        <f t="shared" si="3"/>
        <v>12</v>
      </c>
      <c r="P32" s="65">
        <f t="shared" si="4"/>
        <v>3</v>
      </c>
      <c r="Q32" s="65">
        <f t="shared" si="5"/>
        <v>3</v>
      </c>
      <c r="R32" s="65">
        <f>+'ふん尿排泄原単位'!$K$7*365/(Q32*10*1000)</f>
        <v>0.7835333333333334</v>
      </c>
      <c r="T32" s="65">
        <f t="shared" si="6"/>
        <v>6</v>
      </c>
      <c r="U32" s="65">
        <f t="shared" si="7"/>
        <v>3</v>
      </c>
      <c r="V32" s="65">
        <f t="shared" si="8"/>
        <v>3</v>
      </c>
      <c r="W32" s="65">
        <f>+'ふん尿排泄原単位'!$K$7*365/(V32*10*1000)</f>
        <v>0.7835333333333334</v>
      </c>
      <c r="Y32" s="65">
        <f t="shared" si="9"/>
        <v>4</v>
      </c>
      <c r="Z32" s="65">
        <f t="shared" si="10"/>
        <v>3</v>
      </c>
      <c r="AA32" s="65">
        <f t="shared" si="11"/>
        <v>3</v>
      </c>
      <c r="AB32" s="65">
        <f>+'ふん尿排泄原単位'!$K$7*365/(AA32*10*1000)</f>
        <v>0.7835333333333334</v>
      </c>
    </row>
    <row r="33" spans="1:28" ht="15">
      <c r="A33" s="7" t="str">
        <f t="shared" si="1"/>
        <v>050202A</v>
      </c>
      <c r="B33" s="7" t="str">
        <f t="shared" si="2"/>
        <v>05</v>
      </c>
      <c r="C33" s="1" t="s">
        <v>335</v>
      </c>
      <c r="D33" s="63" t="s">
        <v>374</v>
      </c>
      <c r="E33" s="1" t="str">
        <f t="shared" si="0"/>
        <v>02</v>
      </c>
      <c r="F33" s="1" t="s">
        <v>11</v>
      </c>
      <c r="G33">
        <v>11</v>
      </c>
      <c r="H33">
        <v>18</v>
      </c>
      <c r="I33">
        <v>12</v>
      </c>
      <c r="M33" s="65">
        <f>+'ふん尿排泄原単位'!$M$8/200</f>
        <v>0.725</v>
      </c>
      <c r="O33" s="65">
        <f t="shared" si="3"/>
        <v>11</v>
      </c>
      <c r="P33" s="65">
        <f t="shared" si="4"/>
        <v>3</v>
      </c>
      <c r="Q33" s="65">
        <f t="shared" si="5"/>
        <v>3</v>
      </c>
      <c r="R33" s="65">
        <f>+'ふん尿排泄原単位'!$K$7*365/(Q33*10*1000)</f>
        <v>0.7835333333333334</v>
      </c>
      <c r="T33" s="65">
        <f t="shared" si="6"/>
        <v>5.5</v>
      </c>
      <c r="U33" s="65">
        <f t="shared" si="7"/>
        <v>3</v>
      </c>
      <c r="V33" s="65">
        <f t="shared" si="8"/>
        <v>3</v>
      </c>
      <c r="W33" s="65">
        <f>+'ふん尿排泄原単位'!$K$7*365/(V33*10*1000)</f>
        <v>0.7835333333333334</v>
      </c>
      <c r="Y33" s="65">
        <f t="shared" si="9"/>
        <v>3.6666666666666665</v>
      </c>
      <c r="Z33" s="65">
        <f t="shared" si="10"/>
        <v>3</v>
      </c>
      <c r="AA33" s="65">
        <f t="shared" si="11"/>
        <v>3</v>
      </c>
      <c r="AB33" s="65">
        <f>+'ふん尿排泄原単位'!$K$7*365/(AA33*10*1000)</f>
        <v>0.7835333333333334</v>
      </c>
    </row>
    <row r="34" spans="1:28" ht="15">
      <c r="A34" s="7" t="str">
        <f t="shared" si="1"/>
        <v>050203A</v>
      </c>
      <c r="B34" s="7" t="str">
        <f t="shared" si="2"/>
        <v>05</v>
      </c>
      <c r="C34" s="1" t="s">
        <v>335</v>
      </c>
      <c r="D34" s="63" t="s">
        <v>375</v>
      </c>
      <c r="E34" s="1" t="str">
        <f t="shared" si="0"/>
        <v>02</v>
      </c>
      <c r="F34" s="1" t="s">
        <v>11</v>
      </c>
      <c r="G34">
        <v>11</v>
      </c>
      <c r="H34">
        <v>18</v>
      </c>
      <c r="I34">
        <v>12</v>
      </c>
      <c r="M34" s="65">
        <f>+'ふん尿排泄原単位'!$M$8/200</f>
        <v>0.725</v>
      </c>
      <c r="O34" s="65">
        <f t="shared" si="3"/>
        <v>11</v>
      </c>
      <c r="P34" s="65">
        <f t="shared" si="4"/>
        <v>3</v>
      </c>
      <c r="Q34" s="65">
        <f t="shared" si="5"/>
        <v>3</v>
      </c>
      <c r="R34" s="65">
        <f>+'ふん尿排泄原単位'!$K$7*365/(Q34*10*1000)</f>
        <v>0.7835333333333334</v>
      </c>
      <c r="T34" s="65">
        <f t="shared" si="6"/>
        <v>5.5</v>
      </c>
      <c r="U34" s="65">
        <f t="shared" si="7"/>
        <v>3</v>
      </c>
      <c r="V34" s="65">
        <f t="shared" si="8"/>
        <v>3</v>
      </c>
      <c r="W34" s="65">
        <f>+'ふん尿排泄原単位'!$K$7*365/(V34*10*1000)</f>
        <v>0.7835333333333334</v>
      </c>
      <c r="Y34" s="65">
        <f t="shared" si="9"/>
        <v>3.6666666666666665</v>
      </c>
      <c r="Z34" s="65">
        <f t="shared" si="10"/>
        <v>3</v>
      </c>
      <c r="AA34" s="65">
        <f t="shared" si="11"/>
        <v>3</v>
      </c>
      <c r="AB34" s="65">
        <f>+'ふん尿排泄原単位'!$K$7*365/(AA34*10*1000)</f>
        <v>0.7835333333333334</v>
      </c>
    </row>
    <row r="35" spans="1:28" ht="15">
      <c r="A35" s="7" t="str">
        <f t="shared" si="1"/>
        <v>050204A</v>
      </c>
      <c r="B35" s="7" t="str">
        <f t="shared" si="2"/>
        <v>05</v>
      </c>
      <c r="C35" s="1" t="s">
        <v>335</v>
      </c>
      <c r="D35" s="63" t="s">
        <v>376</v>
      </c>
      <c r="E35" s="1" t="str">
        <f t="shared" si="0"/>
        <v>02</v>
      </c>
      <c r="F35" s="1" t="s">
        <v>11</v>
      </c>
      <c r="G35">
        <v>11</v>
      </c>
      <c r="H35">
        <v>18</v>
      </c>
      <c r="I35">
        <v>12</v>
      </c>
      <c r="M35" s="65">
        <f>+'ふん尿排泄原単位'!$M$8/200</f>
        <v>0.725</v>
      </c>
      <c r="O35" s="65">
        <f t="shared" si="3"/>
        <v>11</v>
      </c>
      <c r="P35" s="65">
        <f t="shared" si="4"/>
        <v>3</v>
      </c>
      <c r="Q35" s="65">
        <f t="shared" si="5"/>
        <v>3</v>
      </c>
      <c r="R35" s="65">
        <f>+'ふん尿排泄原単位'!$K$7*365/(Q35*10*1000)</f>
        <v>0.7835333333333334</v>
      </c>
      <c r="T35" s="65">
        <f t="shared" si="6"/>
        <v>5.5</v>
      </c>
      <c r="U35" s="65">
        <f t="shared" si="7"/>
        <v>3</v>
      </c>
      <c r="V35" s="65">
        <f t="shared" si="8"/>
        <v>3</v>
      </c>
      <c r="W35" s="65">
        <f>+'ふん尿排泄原単位'!$K$7*365/(V35*10*1000)</f>
        <v>0.7835333333333334</v>
      </c>
      <c r="Y35" s="65">
        <f t="shared" si="9"/>
        <v>3.6666666666666665</v>
      </c>
      <c r="Z35" s="65">
        <f t="shared" si="10"/>
        <v>3</v>
      </c>
      <c r="AA35" s="65">
        <f t="shared" si="11"/>
        <v>3</v>
      </c>
      <c r="AB35" s="65">
        <f>+'ふん尿排泄原単位'!$K$7*365/(AA35*10*1000)</f>
        <v>0.7835333333333334</v>
      </c>
    </row>
    <row r="36" spans="1:28" ht="15">
      <c r="A36" s="7" t="str">
        <f t="shared" si="1"/>
        <v>050205A</v>
      </c>
      <c r="B36" s="7" t="str">
        <f t="shared" si="2"/>
        <v>05</v>
      </c>
      <c r="C36" s="1" t="s">
        <v>335</v>
      </c>
      <c r="D36" s="63" t="s">
        <v>377</v>
      </c>
      <c r="E36" s="1" t="str">
        <f t="shared" si="0"/>
        <v>02</v>
      </c>
      <c r="F36" s="1" t="s">
        <v>11</v>
      </c>
      <c r="G36">
        <v>13</v>
      </c>
      <c r="H36">
        <v>18</v>
      </c>
      <c r="I36">
        <v>13</v>
      </c>
      <c r="M36" s="65">
        <f>+'ふん尿排泄原単位'!$M$8/200</f>
        <v>0.725</v>
      </c>
      <c r="O36" s="65">
        <f t="shared" si="3"/>
        <v>13</v>
      </c>
      <c r="P36" s="65">
        <f t="shared" si="4"/>
        <v>3.25</v>
      </c>
      <c r="Q36" s="65">
        <f t="shared" si="5"/>
        <v>3</v>
      </c>
      <c r="R36" s="65">
        <f>+'ふん尿排泄原単位'!$K$7*365/(Q36*10*1000)</f>
        <v>0.7835333333333334</v>
      </c>
      <c r="T36" s="65">
        <f t="shared" si="6"/>
        <v>6.5</v>
      </c>
      <c r="U36" s="65">
        <f t="shared" si="7"/>
        <v>3.25</v>
      </c>
      <c r="V36" s="65">
        <f t="shared" si="8"/>
        <v>3</v>
      </c>
      <c r="W36" s="65">
        <f>+'ふん尿排泄原単位'!$K$7*365/(V36*10*1000)</f>
        <v>0.7835333333333334</v>
      </c>
      <c r="Y36" s="65">
        <f t="shared" si="9"/>
        <v>4.333333333333333</v>
      </c>
      <c r="Z36" s="65">
        <f t="shared" si="10"/>
        <v>3.25</v>
      </c>
      <c r="AA36" s="65">
        <f t="shared" si="11"/>
        <v>3</v>
      </c>
      <c r="AB36" s="65">
        <f>+'ふん尿排泄原単位'!$K$7*365/(AA36*10*1000)</f>
        <v>0.7835333333333334</v>
      </c>
    </row>
    <row r="37" spans="1:28" ht="15">
      <c r="A37" s="7" t="str">
        <f t="shared" si="1"/>
        <v>050206A</v>
      </c>
      <c r="B37" s="7" t="str">
        <f t="shared" si="2"/>
        <v>05</v>
      </c>
      <c r="C37" s="1" t="s">
        <v>335</v>
      </c>
      <c r="D37" s="63" t="s">
        <v>378</v>
      </c>
      <c r="E37" s="1" t="str">
        <f t="shared" si="0"/>
        <v>02</v>
      </c>
      <c r="F37" s="1" t="s">
        <v>11</v>
      </c>
      <c r="G37">
        <v>13</v>
      </c>
      <c r="H37">
        <v>18</v>
      </c>
      <c r="I37">
        <v>13</v>
      </c>
      <c r="M37" s="65">
        <f>+'ふん尿排泄原単位'!$M$8/200</f>
        <v>0.725</v>
      </c>
      <c r="O37" s="65">
        <f t="shared" si="3"/>
        <v>13</v>
      </c>
      <c r="P37" s="65">
        <f t="shared" si="4"/>
        <v>3.25</v>
      </c>
      <c r="Q37" s="65">
        <f t="shared" si="5"/>
        <v>3</v>
      </c>
      <c r="R37" s="65">
        <f>+'ふん尿排泄原単位'!$K$7*365/(Q37*10*1000)</f>
        <v>0.7835333333333334</v>
      </c>
      <c r="T37" s="65">
        <f t="shared" si="6"/>
        <v>6.5</v>
      </c>
      <c r="U37" s="65">
        <f t="shared" si="7"/>
        <v>3.25</v>
      </c>
      <c r="V37" s="65">
        <f t="shared" si="8"/>
        <v>3</v>
      </c>
      <c r="W37" s="65">
        <f>+'ふん尿排泄原単位'!$K$7*365/(V37*10*1000)</f>
        <v>0.7835333333333334</v>
      </c>
      <c r="Y37" s="65">
        <f t="shared" si="9"/>
        <v>4.333333333333333</v>
      </c>
      <c r="Z37" s="65">
        <f t="shared" si="10"/>
        <v>3.25</v>
      </c>
      <c r="AA37" s="65">
        <f t="shared" si="11"/>
        <v>3</v>
      </c>
      <c r="AB37" s="65">
        <f>+'ふん尿排泄原単位'!$K$7*365/(AA37*10*1000)</f>
        <v>0.7835333333333334</v>
      </c>
    </row>
    <row r="38" spans="1:28" ht="15">
      <c r="A38" s="7" t="str">
        <f t="shared" si="1"/>
        <v>050207A</v>
      </c>
      <c r="B38" s="7" t="str">
        <f t="shared" si="2"/>
        <v>05</v>
      </c>
      <c r="C38" s="1" t="s">
        <v>335</v>
      </c>
      <c r="D38" s="63" t="s">
        <v>379</v>
      </c>
      <c r="E38" s="1" t="str">
        <f t="shared" si="0"/>
        <v>02</v>
      </c>
      <c r="F38" s="1" t="s">
        <v>11</v>
      </c>
      <c r="G38">
        <v>13</v>
      </c>
      <c r="H38">
        <v>18</v>
      </c>
      <c r="I38">
        <v>13</v>
      </c>
      <c r="M38" s="65">
        <f>+'ふん尿排泄原単位'!$M$8/200</f>
        <v>0.725</v>
      </c>
      <c r="O38" s="65">
        <f t="shared" si="3"/>
        <v>13</v>
      </c>
      <c r="P38" s="65">
        <f t="shared" si="4"/>
        <v>3.25</v>
      </c>
      <c r="Q38" s="65">
        <f t="shared" si="5"/>
        <v>3</v>
      </c>
      <c r="R38" s="65">
        <f>+'ふん尿排泄原単位'!$K$7*365/(Q38*10*1000)</f>
        <v>0.7835333333333334</v>
      </c>
      <c r="T38" s="65">
        <f t="shared" si="6"/>
        <v>6.5</v>
      </c>
      <c r="U38" s="65">
        <f t="shared" si="7"/>
        <v>3.25</v>
      </c>
      <c r="V38" s="65">
        <f t="shared" si="8"/>
        <v>3</v>
      </c>
      <c r="W38" s="65">
        <f>+'ふん尿排泄原単位'!$K$7*365/(V38*10*1000)</f>
        <v>0.7835333333333334</v>
      </c>
      <c r="Y38" s="65">
        <f t="shared" si="9"/>
        <v>4.333333333333333</v>
      </c>
      <c r="Z38" s="65">
        <f t="shared" si="10"/>
        <v>3.25</v>
      </c>
      <c r="AA38" s="65">
        <f t="shared" si="11"/>
        <v>3</v>
      </c>
      <c r="AB38" s="65">
        <f>+'ふん尿排泄原単位'!$K$7*365/(AA38*10*1000)</f>
        <v>0.7835333333333334</v>
      </c>
    </row>
    <row r="39" spans="1:28" ht="15">
      <c r="A39" s="7" t="str">
        <f t="shared" si="1"/>
        <v>050208A</v>
      </c>
      <c r="B39" s="7" t="str">
        <f t="shared" si="2"/>
        <v>05</v>
      </c>
      <c r="C39" s="1" t="s">
        <v>335</v>
      </c>
      <c r="D39" s="63" t="s">
        <v>380</v>
      </c>
      <c r="E39" s="1" t="str">
        <f t="shared" si="0"/>
        <v>02</v>
      </c>
      <c r="F39" s="1" t="s">
        <v>11</v>
      </c>
      <c r="G39">
        <v>13</v>
      </c>
      <c r="H39">
        <v>18</v>
      </c>
      <c r="I39">
        <v>13</v>
      </c>
      <c r="M39" s="65">
        <f>+'ふん尿排泄原単位'!$M$8/200</f>
        <v>0.725</v>
      </c>
      <c r="O39" s="65">
        <f t="shared" si="3"/>
        <v>13</v>
      </c>
      <c r="P39" s="65">
        <f t="shared" si="4"/>
        <v>3.25</v>
      </c>
      <c r="Q39" s="65">
        <f t="shared" si="5"/>
        <v>3</v>
      </c>
      <c r="R39" s="65">
        <f>+'ふん尿排泄原単位'!$K$7*365/(Q39*10*1000)</f>
        <v>0.7835333333333334</v>
      </c>
      <c r="T39" s="65">
        <f t="shared" si="6"/>
        <v>6.5</v>
      </c>
      <c r="U39" s="65">
        <f t="shared" si="7"/>
        <v>3.25</v>
      </c>
      <c r="V39" s="65">
        <f t="shared" si="8"/>
        <v>3</v>
      </c>
      <c r="W39" s="65">
        <f>+'ふん尿排泄原単位'!$K$7*365/(V39*10*1000)</f>
        <v>0.7835333333333334</v>
      </c>
      <c r="Y39" s="65">
        <f t="shared" si="9"/>
        <v>4.333333333333333</v>
      </c>
      <c r="Z39" s="65">
        <f t="shared" si="10"/>
        <v>3.25</v>
      </c>
      <c r="AA39" s="65">
        <f t="shared" si="11"/>
        <v>3</v>
      </c>
      <c r="AB39" s="65">
        <f>+'ふん尿排泄原単位'!$K$7*365/(AA39*10*1000)</f>
        <v>0.7835333333333334</v>
      </c>
    </row>
    <row r="40" spans="1:28" ht="15">
      <c r="A40" s="7" t="str">
        <f t="shared" si="1"/>
        <v>050209A</v>
      </c>
      <c r="B40" s="7" t="str">
        <f t="shared" si="2"/>
        <v>05</v>
      </c>
      <c r="C40" s="1" t="s">
        <v>335</v>
      </c>
      <c r="D40" s="63" t="s">
        <v>381</v>
      </c>
      <c r="E40" s="1" t="str">
        <f t="shared" si="0"/>
        <v>02</v>
      </c>
      <c r="F40" s="1" t="s">
        <v>11</v>
      </c>
      <c r="G40">
        <v>13</v>
      </c>
      <c r="H40">
        <v>18</v>
      </c>
      <c r="I40">
        <v>13</v>
      </c>
      <c r="M40" s="65">
        <f>+'ふん尿排泄原単位'!$M$8/200</f>
        <v>0.725</v>
      </c>
      <c r="O40" s="65">
        <f t="shared" si="3"/>
        <v>13</v>
      </c>
      <c r="P40" s="65">
        <f t="shared" si="4"/>
        <v>3.25</v>
      </c>
      <c r="Q40" s="65">
        <f t="shared" si="5"/>
        <v>3</v>
      </c>
      <c r="R40" s="65">
        <f>+'ふん尿排泄原単位'!$K$7*365/(Q40*10*1000)</f>
        <v>0.7835333333333334</v>
      </c>
      <c r="T40" s="65">
        <f t="shared" si="6"/>
        <v>6.5</v>
      </c>
      <c r="U40" s="65">
        <f t="shared" si="7"/>
        <v>3.25</v>
      </c>
      <c r="V40" s="65">
        <f t="shared" si="8"/>
        <v>3</v>
      </c>
      <c r="W40" s="65">
        <f>+'ふん尿排泄原単位'!$K$7*365/(V40*10*1000)</f>
        <v>0.7835333333333334</v>
      </c>
      <c r="Y40" s="65">
        <f t="shared" si="9"/>
        <v>4.333333333333333</v>
      </c>
      <c r="Z40" s="65">
        <f t="shared" si="10"/>
        <v>3.25</v>
      </c>
      <c r="AA40" s="65">
        <f t="shared" si="11"/>
        <v>3</v>
      </c>
      <c r="AB40" s="65">
        <f>+'ふん尿排泄原単位'!$K$7*365/(AA40*10*1000)</f>
        <v>0.7835333333333334</v>
      </c>
    </row>
    <row r="41" spans="1:28" ht="15">
      <c r="A41" s="7" t="str">
        <f t="shared" si="1"/>
        <v>050209B</v>
      </c>
      <c r="B41" s="7" t="str">
        <f t="shared" si="2"/>
        <v>05</v>
      </c>
      <c r="C41" s="1" t="s">
        <v>335</v>
      </c>
      <c r="D41" s="63" t="s">
        <v>382</v>
      </c>
      <c r="E41" s="1" t="str">
        <f t="shared" si="0"/>
        <v>02</v>
      </c>
      <c r="F41" s="1" t="s">
        <v>11</v>
      </c>
      <c r="G41">
        <v>13</v>
      </c>
      <c r="H41">
        <v>18</v>
      </c>
      <c r="I41">
        <v>13</v>
      </c>
      <c r="M41" s="65">
        <f>+'ふん尿排泄原単位'!$M$8/200</f>
        <v>0.725</v>
      </c>
      <c r="O41" s="65">
        <f t="shared" si="3"/>
        <v>13</v>
      </c>
      <c r="P41" s="65">
        <f t="shared" si="4"/>
        <v>3.25</v>
      </c>
      <c r="Q41" s="65">
        <f t="shared" si="5"/>
        <v>3</v>
      </c>
      <c r="R41" s="65">
        <f>+'ふん尿排泄原単位'!$K$7*365/(Q41*10*1000)</f>
        <v>0.7835333333333334</v>
      </c>
      <c r="T41" s="65">
        <f t="shared" si="6"/>
        <v>6.5</v>
      </c>
      <c r="U41" s="65">
        <f t="shared" si="7"/>
        <v>3.25</v>
      </c>
      <c r="V41" s="65">
        <f t="shared" si="8"/>
        <v>3</v>
      </c>
      <c r="W41" s="65">
        <f>+'ふん尿排泄原単位'!$K$7*365/(V41*10*1000)</f>
        <v>0.7835333333333334</v>
      </c>
      <c r="Y41" s="65">
        <f t="shared" si="9"/>
        <v>4.333333333333333</v>
      </c>
      <c r="Z41" s="65">
        <f t="shared" si="10"/>
        <v>3.25</v>
      </c>
      <c r="AA41" s="65">
        <f t="shared" si="11"/>
        <v>3</v>
      </c>
      <c r="AB41" s="65">
        <f>+'ふん尿排泄原単位'!$K$7*365/(AA41*10*1000)</f>
        <v>0.7835333333333334</v>
      </c>
    </row>
    <row r="42" spans="1:28" ht="15">
      <c r="A42" s="7" t="str">
        <f t="shared" si="1"/>
        <v>050210A</v>
      </c>
      <c r="B42" s="7" t="str">
        <f t="shared" si="2"/>
        <v>05</v>
      </c>
      <c r="C42" s="1" t="s">
        <v>335</v>
      </c>
      <c r="D42" s="63" t="s">
        <v>383</v>
      </c>
      <c r="E42" s="1" t="str">
        <f t="shared" si="0"/>
        <v>02</v>
      </c>
      <c r="F42" s="1" t="s">
        <v>11</v>
      </c>
      <c r="G42">
        <v>13</v>
      </c>
      <c r="H42">
        <v>18</v>
      </c>
      <c r="I42">
        <v>13</v>
      </c>
      <c r="M42" s="65">
        <f>+'ふん尿排泄原単位'!$M$8/200</f>
        <v>0.725</v>
      </c>
      <c r="O42" s="65">
        <f t="shared" si="3"/>
        <v>13</v>
      </c>
      <c r="P42" s="65">
        <f t="shared" si="4"/>
        <v>3.25</v>
      </c>
      <c r="Q42" s="65">
        <f t="shared" si="5"/>
        <v>3</v>
      </c>
      <c r="R42" s="65">
        <f>+'ふん尿排泄原単位'!$K$7*365/(Q42*10*1000)</f>
        <v>0.7835333333333334</v>
      </c>
      <c r="T42" s="65">
        <f t="shared" si="6"/>
        <v>6.5</v>
      </c>
      <c r="U42" s="65">
        <f t="shared" si="7"/>
        <v>3.25</v>
      </c>
      <c r="V42" s="65">
        <f t="shared" si="8"/>
        <v>3</v>
      </c>
      <c r="W42" s="65">
        <f>+'ふん尿排泄原単位'!$K$7*365/(V42*10*1000)</f>
        <v>0.7835333333333334</v>
      </c>
      <c r="Y42" s="65">
        <f t="shared" si="9"/>
        <v>4.333333333333333</v>
      </c>
      <c r="Z42" s="65">
        <f t="shared" si="10"/>
        <v>3.25</v>
      </c>
      <c r="AA42" s="65">
        <f t="shared" si="11"/>
        <v>3</v>
      </c>
      <c r="AB42" s="65">
        <f>+'ふん尿排泄原単位'!$K$7*365/(AA42*10*1000)</f>
        <v>0.7835333333333334</v>
      </c>
    </row>
    <row r="43" spans="1:28" ht="15">
      <c r="A43" s="7" t="str">
        <f t="shared" si="1"/>
        <v>050211A</v>
      </c>
      <c r="B43" s="7" t="str">
        <f t="shared" si="2"/>
        <v>05</v>
      </c>
      <c r="C43" s="1" t="s">
        <v>335</v>
      </c>
      <c r="D43" s="63" t="s">
        <v>384</v>
      </c>
      <c r="E43" s="1" t="str">
        <f aca="true" t="shared" si="12" ref="E43:E74">+VLOOKUP(F43,$D$2:$E$5,2)</f>
        <v>02</v>
      </c>
      <c r="F43" s="1" t="s">
        <v>11</v>
      </c>
      <c r="G43">
        <v>10</v>
      </c>
      <c r="H43">
        <v>18</v>
      </c>
      <c r="I43">
        <v>14</v>
      </c>
      <c r="M43" s="65">
        <f>+'ふん尿排泄原単位'!$M$8/200</f>
        <v>0.725</v>
      </c>
      <c r="O43" s="65">
        <f t="shared" si="3"/>
        <v>10</v>
      </c>
      <c r="P43" s="65">
        <f t="shared" si="4"/>
        <v>3.5</v>
      </c>
      <c r="Q43" s="65">
        <f t="shared" si="5"/>
        <v>3</v>
      </c>
      <c r="R43" s="65">
        <f>+'ふん尿排泄原単位'!$K$7*365/(Q43*10*1000)</f>
        <v>0.7835333333333334</v>
      </c>
      <c r="T43" s="65">
        <f t="shared" si="6"/>
        <v>5</v>
      </c>
      <c r="U43" s="65">
        <f t="shared" si="7"/>
        <v>3.5</v>
      </c>
      <c r="V43" s="65">
        <f t="shared" si="8"/>
        <v>3</v>
      </c>
      <c r="W43" s="65">
        <f>+'ふん尿排泄原単位'!$K$7*365/(V43*10*1000)</f>
        <v>0.7835333333333334</v>
      </c>
      <c r="Y43" s="65">
        <f t="shared" si="9"/>
        <v>3.3333333333333335</v>
      </c>
      <c r="Z43" s="65">
        <f t="shared" si="10"/>
        <v>3.5</v>
      </c>
      <c r="AA43" s="65">
        <f t="shared" si="11"/>
        <v>3</v>
      </c>
      <c r="AB43" s="65">
        <f>+'ふん尿排泄原単位'!$K$7*365/(AA43*10*1000)</f>
        <v>0.7835333333333334</v>
      </c>
    </row>
    <row r="44" spans="1:28" ht="15">
      <c r="A44" s="7" t="str">
        <f t="shared" si="1"/>
        <v>050212A</v>
      </c>
      <c r="B44" s="7" t="str">
        <f t="shared" si="2"/>
        <v>05</v>
      </c>
      <c r="C44" s="1" t="s">
        <v>335</v>
      </c>
      <c r="D44" s="63" t="s">
        <v>289</v>
      </c>
      <c r="E44" s="1" t="str">
        <f t="shared" si="12"/>
        <v>02</v>
      </c>
      <c r="F44" s="1" t="s">
        <v>11</v>
      </c>
      <c r="G44">
        <v>8</v>
      </c>
      <c r="H44">
        <v>20</v>
      </c>
      <c r="I44">
        <v>12</v>
      </c>
      <c r="M44" s="65">
        <f>+'ふん尿排泄原単位'!$M$8/200</f>
        <v>0.725</v>
      </c>
      <c r="O44" s="65">
        <f t="shared" si="3"/>
        <v>8</v>
      </c>
      <c r="P44" s="65">
        <f t="shared" si="4"/>
        <v>3</v>
      </c>
      <c r="Q44" s="65">
        <f t="shared" si="5"/>
        <v>3</v>
      </c>
      <c r="R44" s="65">
        <f>+'ふん尿排泄原単位'!$K$7*365/(Q44*10*1000)</f>
        <v>0.7835333333333334</v>
      </c>
      <c r="T44" s="65">
        <f t="shared" si="6"/>
        <v>4</v>
      </c>
      <c r="U44" s="65">
        <f t="shared" si="7"/>
        <v>3</v>
      </c>
      <c r="V44" s="65">
        <f t="shared" si="8"/>
        <v>3</v>
      </c>
      <c r="W44" s="65">
        <f>+'ふん尿排泄原単位'!$K$7*365/(V44*10*1000)</f>
        <v>0.7835333333333334</v>
      </c>
      <c r="Y44" s="65">
        <f t="shared" si="9"/>
        <v>2.6666666666666665</v>
      </c>
      <c r="Z44" s="65">
        <f t="shared" si="10"/>
        <v>3</v>
      </c>
      <c r="AA44" s="65">
        <f t="shared" si="11"/>
        <v>2.6666666666666665</v>
      </c>
      <c r="AB44" s="65">
        <f>+'ふん尿排泄原単位'!$K$7*365/(AA44*10*1000)</f>
        <v>0.8814750000000002</v>
      </c>
    </row>
    <row r="45" spans="1:28" ht="15">
      <c r="A45" s="7" t="str">
        <f t="shared" si="1"/>
        <v>050212B</v>
      </c>
      <c r="B45" s="7" t="str">
        <f t="shared" si="2"/>
        <v>05</v>
      </c>
      <c r="C45" s="1" t="s">
        <v>335</v>
      </c>
      <c r="D45" s="63" t="s">
        <v>295</v>
      </c>
      <c r="E45" s="1" t="str">
        <f t="shared" si="12"/>
        <v>02</v>
      </c>
      <c r="F45" s="1" t="s">
        <v>11</v>
      </c>
      <c r="G45">
        <v>10</v>
      </c>
      <c r="H45">
        <v>20</v>
      </c>
      <c r="I45">
        <v>14</v>
      </c>
      <c r="M45" s="65">
        <f>+'ふん尿排泄原単位'!$M$8/200</f>
        <v>0.725</v>
      </c>
      <c r="O45" s="65">
        <f t="shared" si="3"/>
        <v>10</v>
      </c>
      <c r="P45" s="65">
        <f t="shared" si="4"/>
        <v>3.5</v>
      </c>
      <c r="Q45" s="65">
        <f t="shared" si="5"/>
        <v>3</v>
      </c>
      <c r="R45" s="65">
        <f>+'ふん尿排泄原単位'!$K$7*365/(Q45*10*1000)</f>
        <v>0.7835333333333334</v>
      </c>
      <c r="T45" s="65">
        <f t="shared" si="6"/>
        <v>5</v>
      </c>
      <c r="U45" s="65">
        <f t="shared" si="7"/>
        <v>3.5</v>
      </c>
      <c r="V45" s="65">
        <f t="shared" si="8"/>
        <v>3</v>
      </c>
      <c r="W45" s="65">
        <f>+'ふん尿排泄原単位'!$K$7*365/(V45*10*1000)</f>
        <v>0.7835333333333334</v>
      </c>
      <c r="Y45" s="65">
        <f t="shared" si="9"/>
        <v>3.3333333333333335</v>
      </c>
      <c r="Z45" s="65">
        <f t="shared" si="10"/>
        <v>3.5</v>
      </c>
      <c r="AA45" s="65">
        <f t="shared" si="11"/>
        <v>3</v>
      </c>
      <c r="AB45" s="65">
        <f>+'ふん尿排泄原単位'!$K$7*365/(AA45*10*1000)</f>
        <v>0.7835333333333334</v>
      </c>
    </row>
    <row r="46" spans="1:28" ht="15">
      <c r="A46" s="7" t="str">
        <f t="shared" si="1"/>
        <v>050213A</v>
      </c>
      <c r="B46" s="7" t="str">
        <f t="shared" si="2"/>
        <v>05</v>
      </c>
      <c r="C46" s="1" t="s">
        <v>335</v>
      </c>
      <c r="D46" s="63" t="s">
        <v>385</v>
      </c>
      <c r="E46" s="1" t="str">
        <f t="shared" si="12"/>
        <v>02</v>
      </c>
      <c r="F46" s="1" t="s">
        <v>11</v>
      </c>
      <c r="G46">
        <v>13</v>
      </c>
      <c r="H46">
        <v>18</v>
      </c>
      <c r="I46">
        <v>12</v>
      </c>
      <c r="M46" s="65">
        <f>+'ふん尿排泄原単位'!$M$8/200</f>
        <v>0.725</v>
      </c>
      <c r="O46" s="65">
        <f t="shared" si="3"/>
        <v>13</v>
      </c>
      <c r="P46" s="65">
        <f t="shared" si="4"/>
        <v>3</v>
      </c>
      <c r="Q46" s="65">
        <f t="shared" si="5"/>
        <v>3</v>
      </c>
      <c r="R46" s="65">
        <f>+'ふん尿排泄原単位'!$K$7*365/(Q46*10*1000)</f>
        <v>0.7835333333333334</v>
      </c>
      <c r="T46" s="65">
        <f t="shared" si="6"/>
        <v>6.5</v>
      </c>
      <c r="U46" s="65">
        <f t="shared" si="7"/>
        <v>3</v>
      </c>
      <c r="V46" s="65">
        <f t="shared" si="8"/>
        <v>3</v>
      </c>
      <c r="W46" s="65">
        <f>+'ふん尿排泄原単位'!$K$7*365/(V46*10*1000)</f>
        <v>0.7835333333333334</v>
      </c>
      <c r="Y46" s="65">
        <f t="shared" si="9"/>
        <v>4.333333333333333</v>
      </c>
      <c r="Z46" s="65">
        <f t="shared" si="10"/>
        <v>3</v>
      </c>
      <c r="AA46" s="65">
        <f t="shared" si="11"/>
        <v>3</v>
      </c>
      <c r="AB46" s="65">
        <f>+'ふん尿排泄原単位'!$K$7*365/(AA46*10*1000)</f>
        <v>0.7835333333333334</v>
      </c>
    </row>
    <row r="47" spans="1:28" ht="15">
      <c r="A47" s="7" t="str">
        <f t="shared" si="1"/>
        <v>050214A</v>
      </c>
      <c r="B47" s="7" t="str">
        <f t="shared" si="2"/>
        <v>05</v>
      </c>
      <c r="C47" s="1" t="s">
        <v>335</v>
      </c>
      <c r="D47" s="63" t="s">
        <v>386</v>
      </c>
      <c r="E47" s="1" t="str">
        <f t="shared" si="12"/>
        <v>02</v>
      </c>
      <c r="F47" s="1" t="s">
        <v>11</v>
      </c>
      <c r="G47">
        <v>12</v>
      </c>
      <c r="H47">
        <v>18</v>
      </c>
      <c r="I47">
        <v>12</v>
      </c>
      <c r="M47" s="65">
        <f>+'ふん尿排泄原単位'!$M$8/200</f>
        <v>0.725</v>
      </c>
      <c r="O47" s="65">
        <f t="shared" si="3"/>
        <v>12</v>
      </c>
      <c r="P47" s="65">
        <f t="shared" si="4"/>
        <v>3</v>
      </c>
      <c r="Q47" s="65">
        <f t="shared" si="5"/>
        <v>3</v>
      </c>
      <c r="R47" s="65">
        <f>+'ふん尿排泄原単位'!$K$7*365/(Q47*10*1000)</f>
        <v>0.7835333333333334</v>
      </c>
      <c r="T47" s="65">
        <f t="shared" si="6"/>
        <v>6</v>
      </c>
      <c r="U47" s="65">
        <f t="shared" si="7"/>
        <v>3</v>
      </c>
      <c r="V47" s="65">
        <f t="shared" si="8"/>
        <v>3</v>
      </c>
      <c r="W47" s="65">
        <f>+'ふん尿排泄原単位'!$K$7*365/(V47*10*1000)</f>
        <v>0.7835333333333334</v>
      </c>
      <c r="Y47" s="65">
        <f t="shared" si="9"/>
        <v>4</v>
      </c>
      <c r="Z47" s="65">
        <f t="shared" si="10"/>
        <v>3</v>
      </c>
      <c r="AA47" s="65">
        <f t="shared" si="11"/>
        <v>3</v>
      </c>
      <c r="AB47" s="65">
        <f>+'ふん尿排泄原単位'!$K$7*365/(AA47*10*1000)</f>
        <v>0.7835333333333334</v>
      </c>
    </row>
    <row r="48" spans="1:28" ht="15">
      <c r="A48" s="7" t="str">
        <f t="shared" si="1"/>
        <v>050215A</v>
      </c>
      <c r="B48" s="7" t="str">
        <f t="shared" si="2"/>
        <v>05</v>
      </c>
      <c r="C48" s="1" t="s">
        <v>335</v>
      </c>
      <c r="D48" s="63" t="s">
        <v>387</v>
      </c>
      <c r="E48" s="1" t="str">
        <f t="shared" si="12"/>
        <v>02</v>
      </c>
      <c r="F48" s="1" t="s">
        <v>11</v>
      </c>
      <c r="G48">
        <v>13</v>
      </c>
      <c r="H48">
        <v>20</v>
      </c>
      <c r="I48">
        <v>13</v>
      </c>
      <c r="M48" s="65">
        <f>+'ふん尿排泄原単位'!$M$8/200</f>
        <v>0.725</v>
      </c>
      <c r="O48" s="65">
        <f t="shared" si="3"/>
        <v>13</v>
      </c>
      <c r="P48" s="65">
        <f t="shared" si="4"/>
        <v>3.25</v>
      </c>
      <c r="Q48" s="65">
        <f t="shared" si="5"/>
        <v>3</v>
      </c>
      <c r="R48" s="65">
        <f>+'ふん尿排泄原単位'!$K$7*365/(Q48*10*1000)</f>
        <v>0.7835333333333334</v>
      </c>
      <c r="T48" s="65">
        <f t="shared" si="6"/>
        <v>6.5</v>
      </c>
      <c r="U48" s="65">
        <f t="shared" si="7"/>
        <v>3.25</v>
      </c>
      <c r="V48" s="65">
        <f t="shared" si="8"/>
        <v>3</v>
      </c>
      <c r="W48" s="65">
        <f>+'ふん尿排泄原単位'!$K$7*365/(V48*10*1000)</f>
        <v>0.7835333333333334</v>
      </c>
      <c r="Y48" s="65">
        <f t="shared" si="9"/>
        <v>4.333333333333333</v>
      </c>
      <c r="Z48" s="65">
        <f t="shared" si="10"/>
        <v>3.25</v>
      </c>
      <c r="AA48" s="65">
        <f t="shared" si="11"/>
        <v>3</v>
      </c>
      <c r="AB48" s="65">
        <f>+'ふん尿排泄原単位'!$K$7*365/(AA48*10*1000)</f>
        <v>0.7835333333333334</v>
      </c>
    </row>
    <row r="49" spans="1:28" ht="15">
      <c r="A49" s="7" t="str">
        <f t="shared" si="1"/>
        <v>050216A</v>
      </c>
      <c r="B49" s="7" t="str">
        <f t="shared" si="2"/>
        <v>05</v>
      </c>
      <c r="C49" s="1" t="s">
        <v>335</v>
      </c>
      <c r="D49" s="63" t="s">
        <v>388</v>
      </c>
      <c r="E49" s="1" t="str">
        <f t="shared" si="12"/>
        <v>02</v>
      </c>
      <c r="F49" s="1" t="s">
        <v>11</v>
      </c>
      <c r="G49">
        <v>14</v>
      </c>
      <c r="H49">
        <v>20</v>
      </c>
      <c r="I49">
        <v>14</v>
      </c>
      <c r="M49" s="65">
        <f>+'ふん尿排泄原単位'!$M$8/200</f>
        <v>0.725</v>
      </c>
      <c r="O49" s="65">
        <f t="shared" si="3"/>
        <v>14</v>
      </c>
      <c r="P49" s="65">
        <f t="shared" si="4"/>
        <v>3.5</v>
      </c>
      <c r="Q49" s="65">
        <f t="shared" si="5"/>
        <v>3</v>
      </c>
      <c r="R49" s="65">
        <f>+'ふん尿排泄原単位'!$K$7*365/(Q49*10*1000)</f>
        <v>0.7835333333333334</v>
      </c>
      <c r="T49" s="65">
        <f t="shared" si="6"/>
        <v>7</v>
      </c>
      <c r="U49" s="65">
        <f t="shared" si="7"/>
        <v>3.5</v>
      </c>
      <c r="V49" s="65">
        <f t="shared" si="8"/>
        <v>3</v>
      </c>
      <c r="W49" s="65">
        <f>+'ふん尿排泄原単位'!$K$7*365/(V49*10*1000)</f>
        <v>0.7835333333333334</v>
      </c>
      <c r="Y49" s="65">
        <f t="shared" si="9"/>
        <v>4.666666666666667</v>
      </c>
      <c r="Z49" s="65">
        <f t="shared" si="10"/>
        <v>3.5</v>
      </c>
      <c r="AA49" s="65">
        <f t="shared" si="11"/>
        <v>3</v>
      </c>
      <c r="AB49" s="65">
        <f>+'ふん尿排泄原単位'!$K$7*365/(AA49*10*1000)</f>
        <v>0.7835333333333334</v>
      </c>
    </row>
    <row r="50" spans="1:28" ht="15">
      <c r="A50" s="7" t="str">
        <f t="shared" si="1"/>
        <v>050217A</v>
      </c>
      <c r="B50" s="7" t="str">
        <f t="shared" si="2"/>
        <v>05</v>
      </c>
      <c r="C50" s="1" t="s">
        <v>335</v>
      </c>
      <c r="D50" s="63" t="s">
        <v>389</v>
      </c>
      <c r="E50" s="1" t="str">
        <f t="shared" si="12"/>
        <v>02</v>
      </c>
      <c r="F50" s="1" t="s">
        <v>11</v>
      </c>
      <c r="G50">
        <v>12</v>
      </c>
      <c r="H50">
        <v>20</v>
      </c>
      <c r="I50">
        <v>12</v>
      </c>
      <c r="M50" s="65">
        <f>+'ふん尿排泄原単位'!$M$8/200</f>
        <v>0.725</v>
      </c>
      <c r="O50" s="65">
        <f t="shared" si="3"/>
        <v>12</v>
      </c>
      <c r="P50" s="65">
        <f t="shared" si="4"/>
        <v>3</v>
      </c>
      <c r="Q50" s="65">
        <f t="shared" si="5"/>
        <v>3</v>
      </c>
      <c r="R50" s="65">
        <f>+'ふん尿排泄原単位'!$K$7*365/(Q50*10*1000)</f>
        <v>0.7835333333333334</v>
      </c>
      <c r="T50" s="65">
        <f t="shared" si="6"/>
        <v>6</v>
      </c>
      <c r="U50" s="65">
        <f t="shared" si="7"/>
        <v>3</v>
      </c>
      <c r="V50" s="65">
        <f t="shared" si="8"/>
        <v>3</v>
      </c>
      <c r="W50" s="65">
        <f>+'ふん尿排泄原単位'!$K$7*365/(V50*10*1000)</f>
        <v>0.7835333333333334</v>
      </c>
      <c r="Y50" s="65">
        <f t="shared" si="9"/>
        <v>4</v>
      </c>
      <c r="Z50" s="65">
        <f t="shared" si="10"/>
        <v>3</v>
      </c>
      <c r="AA50" s="65">
        <f t="shared" si="11"/>
        <v>3</v>
      </c>
      <c r="AB50" s="65">
        <f>+'ふん尿排泄原単位'!$K$7*365/(AA50*10*1000)</f>
        <v>0.7835333333333334</v>
      </c>
    </row>
    <row r="51" spans="1:28" ht="15">
      <c r="A51" s="7" t="str">
        <f t="shared" si="1"/>
        <v>050218A</v>
      </c>
      <c r="B51" s="7" t="str">
        <f t="shared" si="2"/>
        <v>05</v>
      </c>
      <c r="C51" s="1" t="s">
        <v>335</v>
      </c>
      <c r="D51" s="63" t="s">
        <v>283</v>
      </c>
      <c r="E51" s="1" t="str">
        <f t="shared" si="12"/>
        <v>02</v>
      </c>
      <c r="F51" s="1" t="s">
        <v>11</v>
      </c>
      <c r="G51">
        <v>12</v>
      </c>
      <c r="H51">
        <v>20</v>
      </c>
      <c r="I51">
        <v>14</v>
      </c>
      <c r="M51" s="65">
        <f>+'ふん尿排泄原単位'!$M$8/200</f>
        <v>0.725</v>
      </c>
      <c r="O51" s="65">
        <f t="shared" si="3"/>
        <v>12</v>
      </c>
      <c r="P51" s="65">
        <f t="shared" si="4"/>
        <v>3.5</v>
      </c>
      <c r="Q51" s="65">
        <f t="shared" si="5"/>
        <v>3</v>
      </c>
      <c r="R51" s="65">
        <f>+'ふん尿排泄原単位'!$K$7*365/(Q51*10*1000)</f>
        <v>0.7835333333333334</v>
      </c>
      <c r="T51" s="65">
        <f t="shared" si="6"/>
        <v>6</v>
      </c>
      <c r="U51" s="65">
        <f t="shared" si="7"/>
        <v>3.5</v>
      </c>
      <c r="V51" s="65">
        <f t="shared" si="8"/>
        <v>3</v>
      </c>
      <c r="W51" s="65">
        <f>+'ふん尿排泄原単位'!$K$7*365/(V51*10*1000)</f>
        <v>0.7835333333333334</v>
      </c>
      <c r="Y51" s="65">
        <f t="shared" si="9"/>
        <v>4</v>
      </c>
      <c r="Z51" s="65">
        <f t="shared" si="10"/>
        <v>3.5</v>
      </c>
      <c r="AA51" s="65">
        <f t="shared" si="11"/>
        <v>3</v>
      </c>
      <c r="AB51" s="65">
        <f>+'ふん尿排泄原単位'!$K$7*365/(AA51*10*1000)</f>
        <v>0.7835333333333334</v>
      </c>
    </row>
    <row r="52" spans="1:28" ht="15">
      <c r="A52" s="7" t="str">
        <f t="shared" si="1"/>
        <v>050218B</v>
      </c>
      <c r="B52" s="7" t="str">
        <f t="shared" si="2"/>
        <v>05</v>
      </c>
      <c r="C52" s="1" t="s">
        <v>335</v>
      </c>
      <c r="D52" s="63" t="s">
        <v>297</v>
      </c>
      <c r="E52" s="1" t="str">
        <f t="shared" si="12"/>
        <v>02</v>
      </c>
      <c r="F52" s="1" t="s">
        <v>11</v>
      </c>
      <c r="G52" s="5">
        <v>12</v>
      </c>
      <c r="H52" s="5">
        <v>20</v>
      </c>
      <c r="I52" s="5">
        <v>14</v>
      </c>
      <c r="M52" s="65">
        <f>+'ふん尿排泄原単位'!$M$8/200</f>
        <v>0.725</v>
      </c>
      <c r="O52" s="65">
        <f t="shared" si="3"/>
        <v>12</v>
      </c>
      <c r="P52" s="65">
        <f t="shared" si="4"/>
        <v>3.5</v>
      </c>
      <c r="Q52" s="65">
        <f t="shared" si="5"/>
        <v>3</v>
      </c>
      <c r="R52" s="65">
        <f>+'ふん尿排泄原単位'!$K$7*365/(Q52*10*1000)</f>
        <v>0.7835333333333334</v>
      </c>
      <c r="T52" s="65">
        <f t="shared" si="6"/>
        <v>6</v>
      </c>
      <c r="U52" s="65">
        <f t="shared" si="7"/>
        <v>3.5</v>
      </c>
      <c r="V52" s="65">
        <f t="shared" si="8"/>
        <v>3</v>
      </c>
      <c r="W52" s="65">
        <f>+'ふん尿排泄原単位'!$K$7*365/(V52*10*1000)</f>
        <v>0.7835333333333334</v>
      </c>
      <c r="Y52" s="65">
        <f t="shared" si="9"/>
        <v>4</v>
      </c>
      <c r="Z52" s="65">
        <f t="shared" si="10"/>
        <v>3.5</v>
      </c>
      <c r="AA52" s="65">
        <f t="shared" si="11"/>
        <v>3</v>
      </c>
      <c r="AB52" s="65">
        <f>+'ふん尿排泄原単位'!$K$7*365/(AA52*10*1000)</f>
        <v>0.7835333333333334</v>
      </c>
    </row>
    <row r="53" spans="1:28" ht="15">
      <c r="A53" s="7" t="str">
        <f t="shared" si="1"/>
        <v>050301A</v>
      </c>
      <c r="B53" s="7" t="str">
        <f t="shared" si="2"/>
        <v>05</v>
      </c>
      <c r="C53" s="1" t="s">
        <v>335</v>
      </c>
      <c r="D53" s="63" t="s">
        <v>373</v>
      </c>
      <c r="E53" s="1" t="str">
        <f t="shared" si="12"/>
        <v>03</v>
      </c>
      <c r="F53" s="1" t="s">
        <v>7</v>
      </c>
      <c r="G53">
        <v>14</v>
      </c>
      <c r="H53">
        <v>20</v>
      </c>
      <c r="I53">
        <v>12</v>
      </c>
      <c r="M53" s="65">
        <f>+'ふん尿排泄原単位'!$M$8/200</f>
        <v>0.725</v>
      </c>
      <c r="O53" s="65">
        <f t="shared" si="3"/>
        <v>14</v>
      </c>
      <c r="P53" s="65">
        <f t="shared" si="4"/>
        <v>3</v>
      </c>
      <c r="Q53" s="65">
        <f t="shared" si="5"/>
        <v>3</v>
      </c>
      <c r="R53" s="65">
        <f>+'ふん尿排泄原単位'!$K$7*365/(Q53*10*1000)</f>
        <v>0.7835333333333334</v>
      </c>
      <c r="T53" s="65">
        <f t="shared" si="6"/>
        <v>7</v>
      </c>
      <c r="U53" s="65">
        <f t="shared" si="7"/>
        <v>3</v>
      </c>
      <c r="V53" s="65">
        <f t="shared" si="8"/>
        <v>3</v>
      </c>
      <c r="W53" s="65">
        <f>+'ふん尿排泄原単位'!$K$7*365/(V53*10*1000)</f>
        <v>0.7835333333333334</v>
      </c>
      <c r="Y53" s="65">
        <f t="shared" si="9"/>
        <v>4.666666666666667</v>
      </c>
      <c r="Z53" s="65">
        <f t="shared" si="10"/>
        <v>3</v>
      </c>
      <c r="AA53" s="65">
        <f t="shared" si="11"/>
        <v>3</v>
      </c>
      <c r="AB53" s="65">
        <f>+'ふん尿排泄原単位'!$K$7*365/(AA53*10*1000)</f>
        <v>0.7835333333333334</v>
      </c>
    </row>
    <row r="54" spans="1:28" ht="15">
      <c r="A54" s="7" t="str">
        <f t="shared" si="1"/>
        <v>050302A</v>
      </c>
      <c r="B54" s="7" t="str">
        <f t="shared" si="2"/>
        <v>05</v>
      </c>
      <c r="C54" s="1" t="s">
        <v>335</v>
      </c>
      <c r="D54" s="63" t="s">
        <v>374</v>
      </c>
      <c r="E54" s="1" t="str">
        <f t="shared" si="12"/>
        <v>03</v>
      </c>
      <c r="F54" s="1" t="s">
        <v>7</v>
      </c>
      <c r="G54">
        <v>15</v>
      </c>
      <c r="H54">
        <v>18</v>
      </c>
      <c r="I54">
        <v>13</v>
      </c>
      <c r="M54" s="65">
        <f>+'ふん尿排泄原単位'!$M$8/200</f>
        <v>0.725</v>
      </c>
      <c r="O54" s="65">
        <f t="shared" si="3"/>
        <v>15</v>
      </c>
      <c r="P54" s="65">
        <f t="shared" si="4"/>
        <v>3.25</v>
      </c>
      <c r="Q54" s="65">
        <f t="shared" si="5"/>
        <v>3</v>
      </c>
      <c r="R54" s="65">
        <f>+'ふん尿排泄原単位'!$K$7*365/(Q54*10*1000)</f>
        <v>0.7835333333333334</v>
      </c>
      <c r="T54" s="65">
        <f t="shared" si="6"/>
        <v>7.5</v>
      </c>
      <c r="U54" s="65">
        <f t="shared" si="7"/>
        <v>3.25</v>
      </c>
      <c r="V54" s="65">
        <f t="shared" si="8"/>
        <v>3</v>
      </c>
      <c r="W54" s="65">
        <f>+'ふん尿排泄原単位'!$K$7*365/(V54*10*1000)</f>
        <v>0.7835333333333334</v>
      </c>
      <c r="Y54" s="65">
        <f t="shared" si="9"/>
        <v>5</v>
      </c>
      <c r="Z54" s="65">
        <f t="shared" si="10"/>
        <v>3.25</v>
      </c>
      <c r="AA54" s="65">
        <f t="shared" si="11"/>
        <v>3</v>
      </c>
      <c r="AB54" s="65">
        <f>+'ふん尿排泄原単位'!$K$7*365/(AA54*10*1000)</f>
        <v>0.7835333333333334</v>
      </c>
    </row>
    <row r="55" spans="1:28" ht="15">
      <c r="A55" s="7" t="str">
        <f t="shared" si="1"/>
        <v>050303A</v>
      </c>
      <c r="B55" s="7" t="str">
        <f t="shared" si="2"/>
        <v>05</v>
      </c>
      <c r="C55" s="1" t="s">
        <v>335</v>
      </c>
      <c r="D55" s="63" t="s">
        <v>375</v>
      </c>
      <c r="E55" s="1" t="str">
        <f t="shared" si="12"/>
        <v>03</v>
      </c>
      <c r="F55" s="1" t="s">
        <v>7</v>
      </c>
      <c r="G55">
        <v>15</v>
      </c>
      <c r="H55">
        <v>18</v>
      </c>
      <c r="I55">
        <v>13</v>
      </c>
      <c r="M55" s="65">
        <f>+'ふん尿排泄原単位'!$M$8/200</f>
        <v>0.725</v>
      </c>
      <c r="O55" s="65">
        <f t="shared" si="3"/>
        <v>15</v>
      </c>
      <c r="P55" s="65">
        <f t="shared" si="4"/>
        <v>3.25</v>
      </c>
      <c r="Q55" s="65">
        <f t="shared" si="5"/>
        <v>3</v>
      </c>
      <c r="R55" s="65">
        <f>+'ふん尿排泄原単位'!$K$7*365/(Q55*10*1000)</f>
        <v>0.7835333333333334</v>
      </c>
      <c r="T55" s="65">
        <f t="shared" si="6"/>
        <v>7.5</v>
      </c>
      <c r="U55" s="65">
        <f t="shared" si="7"/>
        <v>3.25</v>
      </c>
      <c r="V55" s="65">
        <f t="shared" si="8"/>
        <v>3</v>
      </c>
      <c r="W55" s="65">
        <f>+'ふん尿排泄原単位'!$K$7*365/(V55*10*1000)</f>
        <v>0.7835333333333334</v>
      </c>
      <c r="Y55" s="65">
        <f t="shared" si="9"/>
        <v>5</v>
      </c>
      <c r="Z55" s="65">
        <f t="shared" si="10"/>
        <v>3.25</v>
      </c>
      <c r="AA55" s="65">
        <f t="shared" si="11"/>
        <v>3</v>
      </c>
      <c r="AB55" s="65">
        <f>+'ふん尿排泄原単位'!$K$7*365/(AA55*10*1000)</f>
        <v>0.7835333333333334</v>
      </c>
    </row>
    <row r="56" spans="1:28" ht="15">
      <c r="A56" s="7" t="str">
        <f t="shared" si="1"/>
        <v>050304A</v>
      </c>
      <c r="B56" s="7" t="str">
        <f t="shared" si="2"/>
        <v>05</v>
      </c>
      <c r="C56" s="1" t="s">
        <v>335</v>
      </c>
      <c r="D56" s="63" t="s">
        <v>376</v>
      </c>
      <c r="E56" s="1" t="str">
        <f t="shared" si="12"/>
        <v>03</v>
      </c>
      <c r="F56" s="1" t="s">
        <v>7</v>
      </c>
      <c r="G56">
        <v>15</v>
      </c>
      <c r="H56">
        <v>18</v>
      </c>
      <c r="I56">
        <v>13</v>
      </c>
      <c r="M56" s="65">
        <f>+'ふん尿排泄原単位'!$M$8/200</f>
        <v>0.725</v>
      </c>
      <c r="O56" s="65">
        <f t="shared" si="3"/>
        <v>15</v>
      </c>
      <c r="P56" s="65">
        <f t="shared" si="4"/>
        <v>3.25</v>
      </c>
      <c r="Q56" s="65">
        <f t="shared" si="5"/>
        <v>3</v>
      </c>
      <c r="R56" s="65">
        <f>+'ふん尿排泄原単位'!$K$7*365/(Q56*10*1000)</f>
        <v>0.7835333333333334</v>
      </c>
      <c r="T56" s="65">
        <f t="shared" si="6"/>
        <v>7.5</v>
      </c>
      <c r="U56" s="65">
        <f t="shared" si="7"/>
        <v>3.25</v>
      </c>
      <c r="V56" s="65">
        <f t="shared" si="8"/>
        <v>3</v>
      </c>
      <c r="W56" s="65">
        <f>+'ふん尿排泄原単位'!$K$7*365/(V56*10*1000)</f>
        <v>0.7835333333333334</v>
      </c>
      <c r="Y56" s="65">
        <f t="shared" si="9"/>
        <v>5</v>
      </c>
      <c r="Z56" s="65">
        <f t="shared" si="10"/>
        <v>3.25</v>
      </c>
      <c r="AA56" s="65">
        <f t="shared" si="11"/>
        <v>3</v>
      </c>
      <c r="AB56" s="65">
        <f>+'ふん尿排泄原単位'!$K$7*365/(AA56*10*1000)</f>
        <v>0.7835333333333334</v>
      </c>
    </row>
    <row r="57" spans="1:28" ht="15">
      <c r="A57" s="7" t="str">
        <f t="shared" si="1"/>
        <v>050305A</v>
      </c>
      <c r="B57" s="7" t="str">
        <f t="shared" si="2"/>
        <v>05</v>
      </c>
      <c r="C57" s="1" t="s">
        <v>335</v>
      </c>
      <c r="D57" s="63" t="s">
        <v>377</v>
      </c>
      <c r="E57" s="1" t="str">
        <f t="shared" si="12"/>
        <v>03</v>
      </c>
      <c r="F57" s="1" t="s">
        <v>7</v>
      </c>
      <c r="G57">
        <v>15</v>
      </c>
      <c r="H57">
        <v>18</v>
      </c>
      <c r="I57">
        <v>13</v>
      </c>
      <c r="M57" s="65">
        <f>+'ふん尿排泄原単位'!$M$8/200</f>
        <v>0.725</v>
      </c>
      <c r="O57" s="65">
        <f t="shared" si="3"/>
        <v>15</v>
      </c>
      <c r="P57" s="65">
        <f t="shared" si="4"/>
        <v>3.25</v>
      </c>
      <c r="Q57" s="65">
        <f t="shared" si="5"/>
        <v>3</v>
      </c>
      <c r="R57" s="65">
        <f>+'ふん尿排泄原単位'!$K$7*365/(Q57*10*1000)</f>
        <v>0.7835333333333334</v>
      </c>
      <c r="T57" s="65">
        <f t="shared" si="6"/>
        <v>7.5</v>
      </c>
      <c r="U57" s="65">
        <f t="shared" si="7"/>
        <v>3.25</v>
      </c>
      <c r="V57" s="65">
        <f t="shared" si="8"/>
        <v>3</v>
      </c>
      <c r="W57" s="65">
        <f>+'ふん尿排泄原単位'!$K$7*365/(V57*10*1000)</f>
        <v>0.7835333333333334</v>
      </c>
      <c r="Y57" s="65">
        <f t="shared" si="9"/>
        <v>5</v>
      </c>
      <c r="Z57" s="65">
        <f t="shared" si="10"/>
        <v>3.25</v>
      </c>
      <c r="AA57" s="65">
        <f t="shared" si="11"/>
        <v>3</v>
      </c>
      <c r="AB57" s="65">
        <f>+'ふん尿排泄原単位'!$K$7*365/(AA57*10*1000)</f>
        <v>0.7835333333333334</v>
      </c>
    </row>
    <row r="58" spans="1:28" ht="15">
      <c r="A58" s="7" t="str">
        <f t="shared" si="1"/>
        <v>050306A</v>
      </c>
      <c r="B58" s="7" t="str">
        <f t="shared" si="2"/>
        <v>05</v>
      </c>
      <c r="C58" s="1" t="s">
        <v>335</v>
      </c>
      <c r="D58" s="63" t="s">
        <v>378</v>
      </c>
      <c r="E58" s="1" t="str">
        <f t="shared" si="12"/>
        <v>03</v>
      </c>
      <c r="F58" s="1" t="s">
        <v>7</v>
      </c>
      <c r="G58">
        <v>15</v>
      </c>
      <c r="H58">
        <v>18</v>
      </c>
      <c r="I58">
        <v>13</v>
      </c>
      <c r="M58" s="65">
        <f>+'ふん尿排泄原単位'!$M$8/200</f>
        <v>0.725</v>
      </c>
      <c r="O58" s="65">
        <f t="shared" si="3"/>
        <v>15</v>
      </c>
      <c r="P58" s="65">
        <f t="shared" si="4"/>
        <v>3.25</v>
      </c>
      <c r="Q58" s="65">
        <f t="shared" si="5"/>
        <v>3</v>
      </c>
      <c r="R58" s="65">
        <f>+'ふん尿排泄原単位'!$K$7*365/(Q58*10*1000)</f>
        <v>0.7835333333333334</v>
      </c>
      <c r="T58" s="65">
        <f t="shared" si="6"/>
        <v>7.5</v>
      </c>
      <c r="U58" s="65">
        <f t="shared" si="7"/>
        <v>3.25</v>
      </c>
      <c r="V58" s="65">
        <f t="shared" si="8"/>
        <v>3</v>
      </c>
      <c r="W58" s="65">
        <f>+'ふん尿排泄原単位'!$K$7*365/(V58*10*1000)</f>
        <v>0.7835333333333334</v>
      </c>
      <c r="Y58" s="65">
        <f t="shared" si="9"/>
        <v>5</v>
      </c>
      <c r="Z58" s="65">
        <f t="shared" si="10"/>
        <v>3.25</v>
      </c>
      <c r="AA58" s="65">
        <f t="shared" si="11"/>
        <v>3</v>
      </c>
      <c r="AB58" s="65">
        <f>+'ふん尿排泄原単位'!$K$7*365/(AA58*10*1000)</f>
        <v>0.7835333333333334</v>
      </c>
    </row>
    <row r="59" spans="1:28" ht="15">
      <c r="A59" s="7" t="str">
        <f t="shared" si="1"/>
        <v>050307A</v>
      </c>
      <c r="B59" s="7" t="str">
        <f t="shared" si="2"/>
        <v>05</v>
      </c>
      <c r="C59" s="1" t="s">
        <v>335</v>
      </c>
      <c r="D59" s="63" t="s">
        <v>379</v>
      </c>
      <c r="E59" s="1" t="str">
        <f t="shared" si="12"/>
        <v>03</v>
      </c>
      <c r="F59" s="1" t="s">
        <v>7</v>
      </c>
      <c r="G59">
        <v>15</v>
      </c>
      <c r="H59">
        <v>18</v>
      </c>
      <c r="I59">
        <v>13</v>
      </c>
      <c r="M59" s="65">
        <f>+'ふん尿排泄原単位'!$M$8/200</f>
        <v>0.725</v>
      </c>
      <c r="O59" s="65">
        <f t="shared" si="3"/>
        <v>15</v>
      </c>
      <c r="P59" s="65">
        <f t="shared" si="4"/>
        <v>3.25</v>
      </c>
      <c r="Q59" s="65">
        <f t="shared" si="5"/>
        <v>3</v>
      </c>
      <c r="R59" s="65">
        <f>+'ふん尿排泄原単位'!$K$7*365/(Q59*10*1000)</f>
        <v>0.7835333333333334</v>
      </c>
      <c r="T59" s="65">
        <f t="shared" si="6"/>
        <v>7.5</v>
      </c>
      <c r="U59" s="65">
        <f t="shared" si="7"/>
        <v>3.25</v>
      </c>
      <c r="V59" s="65">
        <f t="shared" si="8"/>
        <v>3</v>
      </c>
      <c r="W59" s="65">
        <f>+'ふん尿排泄原単位'!$K$7*365/(V59*10*1000)</f>
        <v>0.7835333333333334</v>
      </c>
      <c r="Y59" s="65">
        <f t="shared" si="9"/>
        <v>5</v>
      </c>
      <c r="Z59" s="65">
        <f t="shared" si="10"/>
        <v>3.25</v>
      </c>
      <c r="AA59" s="65">
        <f t="shared" si="11"/>
        <v>3</v>
      </c>
      <c r="AB59" s="65">
        <f>+'ふん尿排泄原単位'!$K$7*365/(AA59*10*1000)</f>
        <v>0.7835333333333334</v>
      </c>
    </row>
    <row r="60" spans="1:28" ht="15">
      <c r="A60" s="7" t="str">
        <f t="shared" si="1"/>
        <v>050308A</v>
      </c>
      <c r="B60" s="7" t="str">
        <f t="shared" si="2"/>
        <v>05</v>
      </c>
      <c r="C60" s="1" t="s">
        <v>335</v>
      </c>
      <c r="D60" s="63" t="s">
        <v>380</v>
      </c>
      <c r="E60" s="1" t="str">
        <f t="shared" si="12"/>
        <v>03</v>
      </c>
      <c r="F60" s="1" t="s">
        <v>7</v>
      </c>
      <c r="G60">
        <v>15</v>
      </c>
      <c r="H60">
        <v>18</v>
      </c>
      <c r="I60">
        <v>13</v>
      </c>
      <c r="M60" s="65">
        <f>+'ふん尿排泄原単位'!$M$8/200</f>
        <v>0.725</v>
      </c>
      <c r="O60" s="65">
        <f t="shared" si="3"/>
        <v>15</v>
      </c>
      <c r="P60" s="65">
        <f t="shared" si="4"/>
        <v>3.25</v>
      </c>
      <c r="Q60" s="65">
        <f t="shared" si="5"/>
        <v>3</v>
      </c>
      <c r="R60" s="65">
        <f>+'ふん尿排泄原単位'!$K$7*365/(Q60*10*1000)</f>
        <v>0.7835333333333334</v>
      </c>
      <c r="T60" s="65">
        <f t="shared" si="6"/>
        <v>7.5</v>
      </c>
      <c r="U60" s="65">
        <f t="shared" si="7"/>
        <v>3.25</v>
      </c>
      <c r="V60" s="65">
        <f t="shared" si="8"/>
        <v>3</v>
      </c>
      <c r="W60" s="65">
        <f>+'ふん尿排泄原単位'!$K$7*365/(V60*10*1000)</f>
        <v>0.7835333333333334</v>
      </c>
      <c r="Y60" s="65">
        <f t="shared" si="9"/>
        <v>5</v>
      </c>
      <c r="Z60" s="65">
        <f t="shared" si="10"/>
        <v>3.25</v>
      </c>
      <c r="AA60" s="65">
        <f t="shared" si="11"/>
        <v>3</v>
      </c>
      <c r="AB60" s="65">
        <f>+'ふん尿排泄原単位'!$K$7*365/(AA60*10*1000)</f>
        <v>0.7835333333333334</v>
      </c>
    </row>
    <row r="61" spans="1:28" ht="15">
      <c r="A61" s="7" t="str">
        <f t="shared" si="1"/>
        <v>050309A</v>
      </c>
      <c r="B61" s="7" t="str">
        <f t="shared" si="2"/>
        <v>05</v>
      </c>
      <c r="C61" s="1" t="s">
        <v>335</v>
      </c>
      <c r="D61" s="63" t="s">
        <v>381</v>
      </c>
      <c r="E61" s="1" t="str">
        <f t="shared" si="12"/>
        <v>03</v>
      </c>
      <c r="F61" s="1" t="s">
        <v>7</v>
      </c>
      <c r="G61">
        <v>15</v>
      </c>
      <c r="H61">
        <v>18</v>
      </c>
      <c r="I61">
        <v>13</v>
      </c>
      <c r="M61" s="65">
        <f>+'ふん尿排泄原単位'!$M$8/200</f>
        <v>0.725</v>
      </c>
      <c r="O61" s="65">
        <f t="shared" si="3"/>
        <v>15</v>
      </c>
      <c r="P61" s="65">
        <f t="shared" si="4"/>
        <v>3.25</v>
      </c>
      <c r="Q61" s="65">
        <f t="shared" si="5"/>
        <v>3</v>
      </c>
      <c r="R61" s="65">
        <f>+'ふん尿排泄原単位'!$K$7*365/(Q61*10*1000)</f>
        <v>0.7835333333333334</v>
      </c>
      <c r="T61" s="65">
        <f t="shared" si="6"/>
        <v>7.5</v>
      </c>
      <c r="U61" s="65">
        <f t="shared" si="7"/>
        <v>3.25</v>
      </c>
      <c r="V61" s="65">
        <f t="shared" si="8"/>
        <v>3</v>
      </c>
      <c r="W61" s="65">
        <f>+'ふん尿排泄原単位'!$K$7*365/(V61*10*1000)</f>
        <v>0.7835333333333334</v>
      </c>
      <c r="Y61" s="65">
        <f t="shared" si="9"/>
        <v>5</v>
      </c>
      <c r="Z61" s="65">
        <f t="shared" si="10"/>
        <v>3.25</v>
      </c>
      <c r="AA61" s="65">
        <f t="shared" si="11"/>
        <v>3</v>
      </c>
      <c r="AB61" s="65">
        <f>+'ふん尿排泄原単位'!$K$7*365/(AA61*10*1000)</f>
        <v>0.7835333333333334</v>
      </c>
    </row>
    <row r="62" spans="1:28" ht="15">
      <c r="A62" s="7" t="str">
        <f t="shared" si="1"/>
        <v>050309B</v>
      </c>
      <c r="B62" s="7" t="str">
        <f t="shared" si="2"/>
        <v>05</v>
      </c>
      <c r="C62" s="1" t="s">
        <v>335</v>
      </c>
      <c r="D62" s="63" t="s">
        <v>382</v>
      </c>
      <c r="E62" s="1" t="str">
        <f t="shared" si="12"/>
        <v>03</v>
      </c>
      <c r="F62" s="1" t="s">
        <v>7</v>
      </c>
      <c r="G62">
        <v>15</v>
      </c>
      <c r="H62">
        <v>18</v>
      </c>
      <c r="I62">
        <v>13</v>
      </c>
      <c r="M62" s="65">
        <f>+'ふん尿排泄原単位'!$M$8/200</f>
        <v>0.725</v>
      </c>
      <c r="O62" s="65">
        <f t="shared" si="3"/>
        <v>15</v>
      </c>
      <c r="P62" s="65">
        <f t="shared" si="4"/>
        <v>3.25</v>
      </c>
      <c r="Q62" s="65">
        <f t="shared" si="5"/>
        <v>3</v>
      </c>
      <c r="R62" s="65">
        <f>+'ふん尿排泄原単位'!$K$7*365/(Q62*10*1000)</f>
        <v>0.7835333333333334</v>
      </c>
      <c r="T62" s="65">
        <f t="shared" si="6"/>
        <v>7.5</v>
      </c>
      <c r="U62" s="65">
        <f t="shared" si="7"/>
        <v>3.25</v>
      </c>
      <c r="V62" s="65">
        <f t="shared" si="8"/>
        <v>3</v>
      </c>
      <c r="W62" s="65">
        <f>+'ふん尿排泄原単位'!$K$7*365/(V62*10*1000)</f>
        <v>0.7835333333333334</v>
      </c>
      <c r="Y62" s="65">
        <f t="shared" si="9"/>
        <v>5</v>
      </c>
      <c r="Z62" s="65">
        <f t="shared" si="10"/>
        <v>3.25</v>
      </c>
      <c r="AA62" s="65">
        <f t="shared" si="11"/>
        <v>3</v>
      </c>
      <c r="AB62" s="65">
        <f>+'ふん尿排泄原単位'!$K$7*365/(AA62*10*1000)</f>
        <v>0.7835333333333334</v>
      </c>
    </row>
    <row r="63" spans="1:28" ht="15">
      <c r="A63" s="7" t="str">
        <f t="shared" si="1"/>
        <v>050310A</v>
      </c>
      <c r="B63" s="7" t="str">
        <f t="shared" si="2"/>
        <v>05</v>
      </c>
      <c r="C63" s="1" t="s">
        <v>335</v>
      </c>
      <c r="D63" s="63" t="s">
        <v>383</v>
      </c>
      <c r="E63" s="1" t="str">
        <f t="shared" si="12"/>
        <v>03</v>
      </c>
      <c r="F63" s="1" t="s">
        <v>7</v>
      </c>
      <c r="G63">
        <v>15</v>
      </c>
      <c r="H63">
        <v>18</v>
      </c>
      <c r="I63">
        <v>13</v>
      </c>
      <c r="M63" s="65">
        <f>+'ふん尿排泄原単位'!$M$8/200</f>
        <v>0.725</v>
      </c>
      <c r="O63" s="65">
        <f t="shared" si="3"/>
        <v>15</v>
      </c>
      <c r="P63" s="65">
        <f t="shared" si="4"/>
        <v>3.25</v>
      </c>
      <c r="Q63" s="65">
        <f t="shared" si="5"/>
        <v>3</v>
      </c>
      <c r="R63" s="65">
        <f>+'ふん尿排泄原単位'!$K$7*365/(Q63*10*1000)</f>
        <v>0.7835333333333334</v>
      </c>
      <c r="T63" s="65">
        <f t="shared" si="6"/>
        <v>7.5</v>
      </c>
      <c r="U63" s="65">
        <f t="shared" si="7"/>
        <v>3.25</v>
      </c>
      <c r="V63" s="65">
        <f t="shared" si="8"/>
        <v>3</v>
      </c>
      <c r="W63" s="65">
        <f>+'ふん尿排泄原単位'!$K$7*365/(V63*10*1000)</f>
        <v>0.7835333333333334</v>
      </c>
      <c r="Y63" s="65">
        <f t="shared" si="9"/>
        <v>5</v>
      </c>
      <c r="Z63" s="65">
        <f t="shared" si="10"/>
        <v>3.25</v>
      </c>
      <c r="AA63" s="65">
        <f t="shared" si="11"/>
        <v>3</v>
      </c>
      <c r="AB63" s="65">
        <f>+'ふん尿排泄原単位'!$K$7*365/(AA63*10*1000)</f>
        <v>0.7835333333333334</v>
      </c>
    </row>
    <row r="64" spans="1:28" ht="15">
      <c r="A64" s="7" t="str">
        <f t="shared" si="1"/>
        <v>050311A</v>
      </c>
      <c r="B64" s="7" t="str">
        <f t="shared" si="2"/>
        <v>05</v>
      </c>
      <c r="C64" s="1" t="s">
        <v>335</v>
      </c>
      <c r="D64" s="63" t="s">
        <v>384</v>
      </c>
      <c r="E64" s="1" t="str">
        <f t="shared" si="12"/>
        <v>03</v>
      </c>
      <c r="F64" s="1" t="s">
        <v>7</v>
      </c>
      <c r="G64" s="2" t="s">
        <v>26</v>
      </c>
      <c r="H64" s="2" t="s">
        <v>26</v>
      </c>
      <c r="I64" s="2" t="s">
        <v>26</v>
      </c>
      <c r="M64" s="65">
        <f>+'ふん尿排泄原単位'!$M$8/200</f>
        <v>0.725</v>
      </c>
      <c r="O64" s="2" t="s">
        <v>26</v>
      </c>
      <c r="P64" s="2" t="s">
        <v>26</v>
      </c>
      <c r="Q64" s="2" t="s">
        <v>26</v>
      </c>
      <c r="R64" s="2" t="s">
        <v>26</v>
      </c>
      <c r="T64" s="2" t="s">
        <v>26</v>
      </c>
      <c r="U64" s="2" t="s">
        <v>26</v>
      </c>
      <c r="V64" s="2" t="s">
        <v>26</v>
      </c>
      <c r="W64" s="2" t="s">
        <v>26</v>
      </c>
      <c r="Y64" s="2" t="s">
        <v>26</v>
      </c>
      <c r="Z64" s="2" t="s">
        <v>26</v>
      </c>
      <c r="AA64" s="2" t="s">
        <v>26</v>
      </c>
      <c r="AB64" s="2" t="s">
        <v>26</v>
      </c>
    </row>
    <row r="65" spans="1:28" ht="15">
      <c r="A65" s="7" t="str">
        <f t="shared" si="1"/>
        <v>050312A</v>
      </c>
      <c r="B65" s="7" t="str">
        <f t="shared" si="2"/>
        <v>05</v>
      </c>
      <c r="C65" s="1" t="s">
        <v>335</v>
      </c>
      <c r="D65" s="63" t="s">
        <v>289</v>
      </c>
      <c r="E65" s="1" t="str">
        <f t="shared" si="12"/>
        <v>03</v>
      </c>
      <c r="F65" s="1" t="s">
        <v>7</v>
      </c>
      <c r="G65" s="2" t="s">
        <v>26</v>
      </c>
      <c r="H65" s="2" t="s">
        <v>26</v>
      </c>
      <c r="I65" s="2" t="s">
        <v>26</v>
      </c>
      <c r="M65" s="65">
        <f>+'ふん尿排泄原単位'!$M$8/200</f>
        <v>0.725</v>
      </c>
      <c r="O65" s="2" t="s">
        <v>26</v>
      </c>
      <c r="P65" s="2" t="s">
        <v>26</v>
      </c>
      <c r="Q65" s="2" t="s">
        <v>26</v>
      </c>
      <c r="R65" s="2" t="s">
        <v>26</v>
      </c>
      <c r="T65" s="2" t="s">
        <v>26</v>
      </c>
      <c r="U65" s="2" t="s">
        <v>26</v>
      </c>
      <c r="V65" s="2" t="s">
        <v>26</v>
      </c>
      <c r="W65" s="2" t="s">
        <v>26</v>
      </c>
      <c r="Y65" s="2" t="s">
        <v>26</v>
      </c>
      <c r="Z65" s="2" t="s">
        <v>26</v>
      </c>
      <c r="AA65" s="2" t="s">
        <v>26</v>
      </c>
      <c r="AB65" s="2" t="s">
        <v>26</v>
      </c>
    </row>
    <row r="66" spans="1:28" ht="15">
      <c r="A66" s="7" t="str">
        <f t="shared" si="1"/>
        <v>050312B</v>
      </c>
      <c r="B66" s="7" t="str">
        <f t="shared" si="2"/>
        <v>05</v>
      </c>
      <c r="C66" s="1" t="s">
        <v>335</v>
      </c>
      <c r="D66" s="63" t="s">
        <v>295</v>
      </c>
      <c r="E66" s="1" t="str">
        <f t="shared" si="12"/>
        <v>03</v>
      </c>
      <c r="F66" s="1" t="s">
        <v>7</v>
      </c>
      <c r="G66" s="2" t="s">
        <v>26</v>
      </c>
      <c r="H66" s="2" t="s">
        <v>26</v>
      </c>
      <c r="I66" s="2" t="s">
        <v>26</v>
      </c>
      <c r="M66" s="65">
        <f>+'ふん尿排泄原単位'!$M$8/200</f>
        <v>0.725</v>
      </c>
      <c r="O66" s="2" t="s">
        <v>26</v>
      </c>
      <c r="P66" s="2" t="s">
        <v>26</v>
      </c>
      <c r="Q66" s="2" t="s">
        <v>26</v>
      </c>
      <c r="R66" s="2" t="s">
        <v>26</v>
      </c>
      <c r="T66" s="2" t="s">
        <v>26</v>
      </c>
      <c r="U66" s="2" t="s">
        <v>26</v>
      </c>
      <c r="V66" s="2" t="s">
        <v>26</v>
      </c>
      <c r="W66" s="2" t="s">
        <v>26</v>
      </c>
      <c r="Y66" s="2" t="s">
        <v>26</v>
      </c>
      <c r="Z66" s="2" t="s">
        <v>26</v>
      </c>
      <c r="AA66" s="2" t="s">
        <v>26</v>
      </c>
      <c r="AB66" s="2" t="s">
        <v>26</v>
      </c>
    </row>
    <row r="67" spans="1:28" ht="15">
      <c r="A67" s="7" t="str">
        <f t="shared" si="1"/>
        <v>050313A</v>
      </c>
      <c r="B67" s="7" t="str">
        <f t="shared" si="2"/>
        <v>05</v>
      </c>
      <c r="C67" s="1" t="s">
        <v>335</v>
      </c>
      <c r="D67" s="63" t="s">
        <v>385</v>
      </c>
      <c r="E67" s="1" t="str">
        <f t="shared" si="12"/>
        <v>03</v>
      </c>
      <c r="F67" s="1" t="s">
        <v>7</v>
      </c>
      <c r="G67">
        <v>15</v>
      </c>
      <c r="H67">
        <v>20</v>
      </c>
      <c r="I67">
        <v>12</v>
      </c>
      <c r="M67" s="65">
        <f>+'ふん尿排泄原単位'!$M$8/200</f>
        <v>0.725</v>
      </c>
      <c r="O67" s="65">
        <f aca="true" t="shared" si="13" ref="O67:O89">+$G67/O$5</f>
        <v>15</v>
      </c>
      <c r="P67" s="65">
        <f aca="true" t="shared" si="14" ref="P67:P89">+$I67/P$5</f>
        <v>3</v>
      </c>
      <c r="Q67" s="65">
        <f aca="true" t="shared" si="15" ref="Q67:Q89">+IF(MIN(O67:P67)&gt;3,3,MIN(O67:P67))</f>
        <v>3</v>
      </c>
      <c r="R67" s="65">
        <f>+'ふん尿排泄原単位'!$K$7*365/(Q67*10*1000)</f>
        <v>0.7835333333333334</v>
      </c>
      <c r="T67" s="65">
        <f t="shared" si="6"/>
        <v>7.5</v>
      </c>
      <c r="U67" s="65">
        <f t="shared" si="7"/>
        <v>3</v>
      </c>
      <c r="V67" s="65">
        <f t="shared" si="8"/>
        <v>3</v>
      </c>
      <c r="W67" s="65">
        <f>+'ふん尿排泄原単位'!$K$7*365/(V67*10*1000)</f>
        <v>0.7835333333333334</v>
      </c>
      <c r="Y67" s="65">
        <f t="shared" si="9"/>
        <v>5</v>
      </c>
      <c r="Z67" s="65">
        <f t="shared" si="10"/>
        <v>3</v>
      </c>
      <c r="AA67" s="65">
        <f t="shared" si="11"/>
        <v>3</v>
      </c>
      <c r="AB67" s="65">
        <f>+'ふん尿排泄原単位'!$K$7*365/(AA67*10*1000)</f>
        <v>0.7835333333333334</v>
      </c>
    </row>
    <row r="68" spans="1:28" ht="15">
      <c r="A68" s="7" t="str">
        <f t="shared" si="1"/>
        <v>050314A</v>
      </c>
      <c r="B68" s="7" t="str">
        <f t="shared" si="2"/>
        <v>05</v>
      </c>
      <c r="C68" s="1" t="s">
        <v>335</v>
      </c>
      <c r="D68" s="63" t="s">
        <v>386</v>
      </c>
      <c r="E68" s="1" t="str">
        <f t="shared" si="12"/>
        <v>03</v>
      </c>
      <c r="F68" s="1" t="s">
        <v>7</v>
      </c>
      <c r="G68">
        <v>14</v>
      </c>
      <c r="H68">
        <v>20</v>
      </c>
      <c r="I68">
        <v>12</v>
      </c>
      <c r="M68" s="65">
        <f>+'ふん尿排泄原単位'!$M$8/200</f>
        <v>0.725</v>
      </c>
      <c r="O68" s="65">
        <f t="shared" si="13"/>
        <v>14</v>
      </c>
      <c r="P68" s="65">
        <f t="shared" si="14"/>
        <v>3</v>
      </c>
      <c r="Q68" s="65">
        <f t="shared" si="15"/>
        <v>3</v>
      </c>
      <c r="R68" s="65">
        <f>+'ふん尿排泄原単位'!$K$7*365/(Q68*10*1000)</f>
        <v>0.7835333333333334</v>
      </c>
      <c r="T68" s="65">
        <f t="shared" si="6"/>
        <v>7</v>
      </c>
      <c r="U68" s="65">
        <f t="shared" si="7"/>
        <v>3</v>
      </c>
      <c r="V68" s="65">
        <f t="shared" si="8"/>
        <v>3</v>
      </c>
      <c r="W68" s="65">
        <f>+'ふん尿排泄原単位'!$K$7*365/(V68*10*1000)</f>
        <v>0.7835333333333334</v>
      </c>
      <c r="Y68" s="65">
        <f t="shared" si="9"/>
        <v>4.666666666666667</v>
      </c>
      <c r="Z68" s="65">
        <f t="shared" si="10"/>
        <v>3</v>
      </c>
      <c r="AA68" s="65">
        <f t="shared" si="11"/>
        <v>3</v>
      </c>
      <c r="AB68" s="65">
        <f>+'ふん尿排泄原単位'!$K$7*365/(AA68*10*1000)</f>
        <v>0.7835333333333334</v>
      </c>
    </row>
    <row r="69" spans="1:28" ht="15">
      <c r="A69" s="7" t="str">
        <f t="shared" si="1"/>
        <v>050315A</v>
      </c>
      <c r="B69" s="7" t="str">
        <f t="shared" si="2"/>
        <v>05</v>
      </c>
      <c r="C69" s="1" t="s">
        <v>335</v>
      </c>
      <c r="D69" s="63" t="s">
        <v>387</v>
      </c>
      <c r="E69" s="1" t="str">
        <f t="shared" si="12"/>
        <v>03</v>
      </c>
      <c r="F69" s="1" t="s">
        <v>7</v>
      </c>
      <c r="G69">
        <v>14</v>
      </c>
      <c r="H69">
        <v>20</v>
      </c>
      <c r="I69">
        <v>10</v>
      </c>
      <c r="M69" s="65">
        <f>+'ふん尿排泄原単位'!$M$8/200</f>
        <v>0.725</v>
      </c>
      <c r="O69" s="65">
        <f t="shared" si="13"/>
        <v>14</v>
      </c>
      <c r="P69" s="65">
        <f t="shared" si="14"/>
        <v>2.5</v>
      </c>
      <c r="Q69" s="65">
        <f t="shared" si="15"/>
        <v>2.5</v>
      </c>
      <c r="R69" s="65">
        <f>+'ふん尿排泄原単位'!$K$7*365/(Q69*10*1000)</f>
        <v>0.9402400000000002</v>
      </c>
      <c r="T69" s="65">
        <f t="shared" si="6"/>
        <v>7</v>
      </c>
      <c r="U69" s="65">
        <f t="shared" si="7"/>
        <v>2.5</v>
      </c>
      <c r="V69" s="65">
        <f t="shared" si="8"/>
        <v>2.5</v>
      </c>
      <c r="W69" s="65">
        <f>+'ふん尿排泄原単位'!$K$7*365/(V69*10*1000)</f>
        <v>0.9402400000000002</v>
      </c>
      <c r="Y69" s="65">
        <f t="shared" si="9"/>
        <v>4.666666666666667</v>
      </c>
      <c r="Z69" s="65">
        <f t="shared" si="10"/>
        <v>2.5</v>
      </c>
      <c r="AA69" s="65">
        <f t="shared" si="11"/>
        <v>2.5</v>
      </c>
      <c r="AB69" s="65">
        <f>+'ふん尿排泄原単位'!$K$7*365/(AA69*10*1000)</f>
        <v>0.9402400000000002</v>
      </c>
    </row>
    <row r="70" spans="1:28" ht="15">
      <c r="A70" s="7" t="str">
        <f t="shared" si="1"/>
        <v>050316A</v>
      </c>
      <c r="B70" s="7" t="str">
        <f t="shared" si="2"/>
        <v>05</v>
      </c>
      <c r="C70" s="1" t="s">
        <v>335</v>
      </c>
      <c r="D70" s="63" t="s">
        <v>388</v>
      </c>
      <c r="E70" s="1" t="str">
        <f t="shared" si="12"/>
        <v>03</v>
      </c>
      <c r="F70" s="1" t="s">
        <v>7</v>
      </c>
      <c r="G70">
        <v>15</v>
      </c>
      <c r="H70">
        <v>20</v>
      </c>
      <c r="I70">
        <v>11</v>
      </c>
      <c r="M70" s="65">
        <f>+'ふん尿排泄原単位'!$M$8/200</f>
        <v>0.725</v>
      </c>
      <c r="O70" s="65">
        <f t="shared" si="13"/>
        <v>15</v>
      </c>
      <c r="P70" s="65">
        <f t="shared" si="14"/>
        <v>2.75</v>
      </c>
      <c r="Q70" s="65">
        <f t="shared" si="15"/>
        <v>2.75</v>
      </c>
      <c r="R70" s="65">
        <f>+'ふん尿排泄原単位'!$K$7*365/(Q70*10*1000)</f>
        <v>0.8547636363636365</v>
      </c>
      <c r="T70" s="65">
        <f t="shared" si="6"/>
        <v>7.5</v>
      </c>
      <c r="U70" s="65">
        <f t="shared" si="7"/>
        <v>2.75</v>
      </c>
      <c r="V70" s="65">
        <f t="shared" si="8"/>
        <v>2.75</v>
      </c>
      <c r="W70" s="65">
        <f>+'ふん尿排泄原単位'!$K$7*365/(V70*10*1000)</f>
        <v>0.8547636363636365</v>
      </c>
      <c r="Y70" s="65">
        <f t="shared" si="9"/>
        <v>5</v>
      </c>
      <c r="Z70" s="65">
        <f t="shared" si="10"/>
        <v>2.75</v>
      </c>
      <c r="AA70" s="65">
        <f t="shared" si="11"/>
        <v>2.75</v>
      </c>
      <c r="AB70" s="65">
        <f>+'ふん尿排泄原単位'!$K$7*365/(AA70*10*1000)</f>
        <v>0.8547636363636365</v>
      </c>
    </row>
    <row r="71" spans="1:28" ht="15">
      <c r="A71" s="7" t="str">
        <f t="shared" si="1"/>
        <v>050317A</v>
      </c>
      <c r="B71" s="7" t="str">
        <f t="shared" si="2"/>
        <v>05</v>
      </c>
      <c r="C71" s="1" t="s">
        <v>335</v>
      </c>
      <c r="D71" s="63" t="s">
        <v>389</v>
      </c>
      <c r="E71" s="1" t="str">
        <f t="shared" si="12"/>
        <v>03</v>
      </c>
      <c r="F71" s="1" t="s">
        <v>7</v>
      </c>
      <c r="G71">
        <v>14</v>
      </c>
      <c r="H71">
        <v>20</v>
      </c>
      <c r="I71">
        <v>10</v>
      </c>
      <c r="M71" s="65">
        <f>+'ふん尿排泄原単位'!$M$8/200</f>
        <v>0.725</v>
      </c>
      <c r="O71" s="65">
        <f t="shared" si="13"/>
        <v>14</v>
      </c>
      <c r="P71" s="65">
        <f t="shared" si="14"/>
        <v>2.5</v>
      </c>
      <c r="Q71" s="65">
        <f t="shared" si="15"/>
        <v>2.5</v>
      </c>
      <c r="R71" s="65">
        <f>+'ふん尿排泄原単位'!$K$7*365/(Q71*10*1000)</f>
        <v>0.9402400000000002</v>
      </c>
      <c r="T71" s="65">
        <f t="shared" si="6"/>
        <v>7</v>
      </c>
      <c r="U71" s="65">
        <f t="shared" si="7"/>
        <v>2.5</v>
      </c>
      <c r="V71" s="65">
        <f t="shared" si="8"/>
        <v>2.5</v>
      </c>
      <c r="W71" s="65">
        <f>+'ふん尿排泄原単位'!$K$7*365/(V71*10*1000)</f>
        <v>0.9402400000000002</v>
      </c>
      <c r="Y71" s="65">
        <f t="shared" si="9"/>
        <v>4.666666666666667</v>
      </c>
      <c r="Z71" s="65">
        <f t="shared" si="10"/>
        <v>2.5</v>
      </c>
      <c r="AA71" s="65">
        <f t="shared" si="11"/>
        <v>2.5</v>
      </c>
      <c r="AB71" s="65">
        <f>+'ふん尿排泄原単位'!$K$7*365/(AA71*10*1000)</f>
        <v>0.9402400000000002</v>
      </c>
    </row>
    <row r="72" spans="1:28" ht="15">
      <c r="A72" s="7" t="str">
        <f t="shared" si="1"/>
        <v>050318A</v>
      </c>
      <c r="B72" s="7" t="str">
        <f t="shared" si="2"/>
        <v>05</v>
      </c>
      <c r="C72" s="1" t="s">
        <v>335</v>
      </c>
      <c r="D72" s="63" t="s">
        <v>283</v>
      </c>
      <c r="E72" s="1" t="str">
        <f t="shared" si="12"/>
        <v>03</v>
      </c>
      <c r="F72" s="1" t="s">
        <v>7</v>
      </c>
      <c r="G72">
        <v>13</v>
      </c>
      <c r="H72">
        <v>20</v>
      </c>
      <c r="I72">
        <v>14</v>
      </c>
      <c r="M72" s="65">
        <f>+'ふん尿排泄原単位'!$M$8/200</f>
        <v>0.725</v>
      </c>
      <c r="O72" s="65">
        <f t="shared" si="13"/>
        <v>13</v>
      </c>
      <c r="P72" s="65">
        <f t="shared" si="14"/>
        <v>3.5</v>
      </c>
      <c r="Q72" s="65">
        <f t="shared" si="15"/>
        <v>3</v>
      </c>
      <c r="R72" s="65">
        <f>+'ふん尿排泄原単位'!$K$7*365/(Q72*10*1000)</f>
        <v>0.7835333333333334</v>
      </c>
      <c r="T72" s="65">
        <f t="shared" si="6"/>
        <v>6.5</v>
      </c>
      <c r="U72" s="65">
        <f t="shared" si="7"/>
        <v>3.5</v>
      </c>
      <c r="V72" s="65">
        <f t="shared" si="8"/>
        <v>3</v>
      </c>
      <c r="W72" s="65">
        <f>+'ふん尿排泄原単位'!$K$7*365/(V72*10*1000)</f>
        <v>0.7835333333333334</v>
      </c>
      <c r="Y72" s="65">
        <f t="shared" si="9"/>
        <v>4.333333333333333</v>
      </c>
      <c r="Z72" s="65">
        <f t="shared" si="10"/>
        <v>3.5</v>
      </c>
      <c r="AA72" s="65">
        <f t="shared" si="11"/>
        <v>3</v>
      </c>
      <c r="AB72" s="65">
        <f>+'ふん尿排泄原単位'!$K$7*365/(AA72*10*1000)</f>
        <v>0.7835333333333334</v>
      </c>
    </row>
    <row r="73" spans="1:28" ht="15">
      <c r="A73" s="7" t="str">
        <f t="shared" si="1"/>
        <v>050318B</v>
      </c>
      <c r="B73" s="7" t="str">
        <f t="shared" si="2"/>
        <v>05</v>
      </c>
      <c r="C73" s="1" t="s">
        <v>335</v>
      </c>
      <c r="D73" s="63" t="s">
        <v>297</v>
      </c>
      <c r="E73" s="1" t="str">
        <f t="shared" si="12"/>
        <v>03</v>
      </c>
      <c r="F73" s="1" t="s">
        <v>7</v>
      </c>
      <c r="G73" s="5">
        <v>12</v>
      </c>
      <c r="H73" s="5">
        <v>20</v>
      </c>
      <c r="I73" s="5">
        <v>14</v>
      </c>
      <c r="M73" s="65">
        <f>+'ふん尿排泄原単位'!$M$8/200</f>
        <v>0.725</v>
      </c>
      <c r="O73" s="65">
        <f t="shared" si="13"/>
        <v>12</v>
      </c>
      <c r="P73" s="65">
        <f t="shared" si="14"/>
        <v>3.5</v>
      </c>
      <c r="Q73" s="65">
        <f t="shared" si="15"/>
        <v>3</v>
      </c>
      <c r="R73" s="65">
        <f>+'ふん尿排泄原単位'!$K$7*365/(Q73*10*1000)</f>
        <v>0.7835333333333334</v>
      </c>
      <c r="T73" s="65">
        <f t="shared" si="6"/>
        <v>6</v>
      </c>
      <c r="U73" s="65">
        <f t="shared" si="7"/>
        <v>3.5</v>
      </c>
      <c r="V73" s="65">
        <f t="shared" si="8"/>
        <v>3</v>
      </c>
      <c r="W73" s="65">
        <f>+'ふん尿排泄原単位'!$K$7*365/(V73*10*1000)</f>
        <v>0.7835333333333334</v>
      </c>
      <c r="Y73" s="65">
        <f t="shared" si="9"/>
        <v>4</v>
      </c>
      <c r="Z73" s="65">
        <f t="shared" si="10"/>
        <v>3.5</v>
      </c>
      <c r="AA73" s="65">
        <f t="shared" si="11"/>
        <v>3</v>
      </c>
      <c r="AB73" s="65">
        <f>+'ふん尿排泄原単位'!$K$7*365/(AA73*10*1000)</f>
        <v>0.7835333333333334</v>
      </c>
    </row>
    <row r="74" spans="1:28" ht="15">
      <c r="A74" s="7" t="str">
        <f t="shared" si="1"/>
        <v>050401A</v>
      </c>
      <c r="B74" s="7" t="str">
        <f t="shared" si="2"/>
        <v>05</v>
      </c>
      <c r="C74" s="1" t="s">
        <v>335</v>
      </c>
      <c r="D74" s="63" t="s">
        <v>373</v>
      </c>
      <c r="E74" s="1" t="str">
        <f t="shared" si="12"/>
        <v>04</v>
      </c>
      <c r="F74" s="1" t="s">
        <v>6</v>
      </c>
      <c r="G74">
        <v>14</v>
      </c>
      <c r="H74">
        <v>18</v>
      </c>
      <c r="I74">
        <v>11</v>
      </c>
      <c r="M74" s="65">
        <f>+'ふん尿排泄原単位'!$M$8/200</f>
        <v>0.725</v>
      </c>
      <c r="O74" s="65">
        <f t="shared" si="13"/>
        <v>14</v>
      </c>
      <c r="P74" s="65">
        <f t="shared" si="14"/>
        <v>2.75</v>
      </c>
      <c r="Q74" s="65">
        <f t="shared" si="15"/>
        <v>2.75</v>
      </c>
      <c r="R74" s="65">
        <f>+'ふん尿排泄原単位'!$K$7*365/(Q74*10*1000)</f>
        <v>0.8547636363636365</v>
      </c>
      <c r="T74" s="65">
        <f t="shared" si="6"/>
        <v>7</v>
      </c>
      <c r="U74" s="65">
        <f t="shared" si="7"/>
        <v>2.75</v>
      </c>
      <c r="V74" s="65">
        <f t="shared" si="8"/>
        <v>2.75</v>
      </c>
      <c r="W74" s="65">
        <f>+'ふん尿排泄原単位'!$K$7*365/(V74*10*1000)</f>
        <v>0.8547636363636365</v>
      </c>
      <c r="Y74" s="65">
        <f t="shared" si="9"/>
        <v>4.666666666666667</v>
      </c>
      <c r="Z74" s="65">
        <f t="shared" si="10"/>
        <v>2.75</v>
      </c>
      <c r="AA74" s="65">
        <f t="shared" si="11"/>
        <v>2.75</v>
      </c>
      <c r="AB74" s="65">
        <f>+'ふん尿排泄原単位'!$K$7*365/(AA74*10*1000)</f>
        <v>0.8547636363636365</v>
      </c>
    </row>
    <row r="75" spans="1:28" ht="15">
      <c r="A75" s="7" t="str">
        <f t="shared" si="1"/>
        <v>050402A</v>
      </c>
      <c r="B75" s="7" t="str">
        <f t="shared" si="2"/>
        <v>05</v>
      </c>
      <c r="C75" s="1" t="s">
        <v>335</v>
      </c>
      <c r="D75" s="63" t="s">
        <v>374</v>
      </c>
      <c r="E75" s="1" t="str">
        <f aca="true" t="shared" si="16" ref="E75:E94">+VLOOKUP(F75,$D$2:$E$5,2)</f>
        <v>04</v>
      </c>
      <c r="F75" s="1" t="s">
        <v>6</v>
      </c>
      <c r="G75">
        <v>13</v>
      </c>
      <c r="H75">
        <v>18</v>
      </c>
      <c r="I75">
        <v>10</v>
      </c>
      <c r="M75" s="65">
        <f>+'ふん尿排泄原単位'!$M$8/200</f>
        <v>0.725</v>
      </c>
      <c r="O75" s="65">
        <f t="shared" si="13"/>
        <v>13</v>
      </c>
      <c r="P75" s="65">
        <f t="shared" si="14"/>
        <v>2.5</v>
      </c>
      <c r="Q75" s="65">
        <f t="shared" si="15"/>
        <v>2.5</v>
      </c>
      <c r="R75" s="65">
        <f>+'ふん尿排泄原単位'!$K$7*365/(Q75*10*1000)</f>
        <v>0.9402400000000002</v>
      </c>
      <c r="T75" s="65">
        <f t="shared" si="6"/>
        <v>6.5</v>
      </c>
      <c r="U75" s="65">
        <f t="shared" si="7"/>
        <v>2.5</v>
      </c>
      <c r="V75" s="65">
        <f t="shared" si="8"/>
        <v>2.5</v>
      </c>
      <c r="W75" s="65">
        <f>+'ふん尿排泄原単位'!$K$7*365/(V75*10*1000)</f>
        <v>0.9402400000000002</v>
      </c>
      <c r="Y75" s="65">
        <f t="shared" si="9"/>
        <v>4.333333333333333</v>
      </c>
      <c r="Z75" s="65">
        <f t="shared" si="10"/>
        <v>2.5</v>
      </c>
      <c r="AA75" s="65">
        <f t="shared" si="11"/>
        <v>2.5</v>
      </c>
      <c r="AB75" s="65">
        <f>+'ふん尿排泄原単位'!$K$7*365/(AA75*10*1000)</f>
        <v>0.9402400000000002</v>
      </c>
    </row>
    <row r="76" spans="1:28" ht="15">
      <c r="A76" s="7" t="str">
        <f aca="true" t="shared" si="17" ref="A76:A94">+B76&amp;E76&amp;D76</f>
        <v>050403A</v>
      </c>
      <c r="B76" s="7" t="str">
        <f aca="true" t="shared" si="18" ref="B76:B139">+VLOOKUP(C76,$B$2:$C$6,2)</f>
        <v>05</v>
      </c>
      <c r="C76" s="1" t="s">
        <v>335</v>
      </c>
      <c r="D76" s="63" t="s">
        <v>375</v>
      </c>
      <c r="E76" s="1" t="str">
        <f t="shared" si="16"/>
        <v>04</v>
      </c>
      <c r="F76" s="1" t="s">
        <v>6</v>
      </c>
      <c r="G76">
        <v>13</v>
      </c>
      <c r="H76">
        <v>18</v>
      </c>
      <c r="I76">
        <v>10</v>
      </c>
      <c r="M76" s="65">
        <f>+'ふん尿排泄原単位'!$M$8/200</f>
        <v>0.725</v>
      </c>
      <c r="O76" s="65">
        <f t="shared" si="13"/>
        <v>13</v>
      </c>
      <c r="P76" s="65">
        <f t="shared" si="14"/>
        <v>2.5</v>
      </c>
      <c r="Q76" s="65">
        <f t="shared" si="15"/>
        <v>2.5</v>
      </c>
      <c r="R76" s="65">
        <f>+'ふん尿排泄原単位'!$K$7*365/(Q76*10*1000)</f>
        <v>0.9402400000000002</v>
      </c>
      <c r="T76" s="65">
        <f aca="true" t="shared" si="19" ref="T76:T89">+$G76/T$5</f>
        <v>6.5</v>
      </c>
      <c r="U76" s="65">
        <f aca="true" t="shared" si="20" ref="U76:U89">+$I76/U$5</f>
        <v>2.5</v>
      </c>
      <c r="V76" s="65">
        <f aca="true" t="shared" si="21" ref="V76:V89">+IF(MIN(T76:U76)&gt;3,3,MIN(T76:U76))</f>
        <v>2.5</v>
      </c>
      <c r="W76" s="65">
        <f>+'ふん尿排泄原単位'!$K$7*365/(V76*10*1000)</f>
        <v>0.9402400000000002</v>
      </c>
      <c r="Y76" s="65">
        <f aca="true" t="shared" si="22" ref="Y76:Y89">+$G76/Y$5</f>
        <v>4.333333333333333</v>
      </c>
      <c r="Z76" s="65">
        <f aca="true" t="shared" si="23" ref="Z76:Z89">+$I76/Z$5</f>
        <v>2.5</v>
      </c>
      <c r="AA76" s="65">
        <f aca="true" t="shared" si="24" ref="AA76:AA89">+IF(MIN(Y76:Z76)&gt;3,3,MIN(Y76:Z76))</f>
        <v>2.5</v>
      </c>
      <c r="AB76" s="65">
        <f>+'ふん尿排泄原単位'!$K$7*365/(AA76*10*1000)</f>
        <v>0.9402400000000002</v>
      </c>
    </row>
    <row r="77" spans="1:28" ht="15">
      <c r="A77" s="7" t="str">
        <f t="shared" si="17"/>
        <v>050404A</v>
      </c>
      <c r="B77" s="7" t="str">
        <f t="shared" si="18"/>
        <v>05</v>
      </c>
      <c r="C77" s="1" t="s">
        <v>335</v>
      </c>
      <c r="D77" s="63" t="s">
        <v>376</v>
      </c>
      <c r="E77" s="1" t="str">
        <f t="shared" si="16"/>
        <v>04</v>
      </c>
      <c r="F77" s="1" t="s">
        <v>6</v>
      </c>
      <c r="G77">
        <v>13</v>
      </c>
      <c r="H77">
        <v>18</v>
      </c>
      <c r="I77">
        <v>10</v>
      </c>
      <c r="M77" s="65">
        <f>+'ふん尿排泄原単位'!$M$8/200</f>
        <v>0.725</v>
      </c>
      <c r="O77" s="65">
        <f t="shared" si="13"/>
        <v>13</v>
      </c>
      <c r="P77" s="65">
        <f t="shared" si="14"/>
        <v>2.5</v>
      </c>
      <c r="Q77" s="65">
        <f t="shared" si="15"/>
        <v>2.5</v>
      </c>
      <c r="R77" s="65">
        <f>+'ふん尿排泄原単位'!$K$7*365/(Q77*10*1000)</f>
        <v>0.9402400000000002</v>
      </c>
      <c r="T77" s="65">
        <f t="shared" si="19"/>
        <v>6.5</v>
      </c>
      <c r="U77" s="65">
        <f t="shared" si="20"/>
        <v>2.5</v>
      </c>
      <c r="V77" s="65">
        <f t="shared" si="21"/>
        <v>2.5</v>
      </c>
      <c r="W77" s="65">
        <f>+'ふん尿排泄原単位'!$K$7*365/(V77*10*1000)</f>
        <v>0.9402400000000002</v>
      </c>
      <c r="Y77" s="65">
        <f t="shared" si="22"/>
        <v>4.333333333333333</v>
      </c>
      <c r="Z77" s="65">
        <f t="shared" si="23"/>
        <v>2.5</v>
      </c>
      <c r="AA77" s="65">
        <f t="shared" si="24"/>
        <v>2.5</v>
      </c>
      <c r="AB77" s="65">
        <f>+'ふん尿排泄原単位'!$K$7*365/(AA77*10*1000)</f>
        <v>0.9402400000000002</v>
      </c>
    </row>
    <row r="78" spans="1:28" ht="15">
      <c r="A78" s="7" t="str">
        <f t="shared" si="17"/>
        <v>050405A</v>
      </c>
      <c r="B78" s="7" t="str">
        <f t="shared" si="18"/>
        <v>05</v>
      </c>
      <c r="C78" s="1" t="s">
        <v>335</v>
      </c>
      <c r="D78" s="63" t="s">
        <v>377</v>
      </c>
      <c r="E78" s="1" t="str">
        <f t="shared" si="16"/>
        <v>04</v>
      </c>
      <c r="F78" s="1" t="s">
        <v>6</v>
      </c>
      <c r="G78">
        <v>14</v>
      </c>
      <c r="H78">
        <v>18</v>
      </c>
      <c r="I78">
        <v>11</v>
      </c>
      <c r="M78" s="65">
        <f>+'ふん尿排泄原単位'!$M$8/200</f>
        <v>0.725</v>
      </c>
      <c r="O78" s="65">
        <f t="shared" si="13"/>
        <v>14</v>
      </c>
      <c r="P78" s="65">
        <f t="shared" si="14"/>
        <v>2.75</v>
      </c>
      <c r="Q78" s="65">
        <f t="shared" si="15"/>
        <v>2.75</v>
      </c>
      <c r="R78" s="65">
        <f>+'ふん尿排泄原単位'!$K$7*365/(Q78*10*1000)</f>
        <v>0.8547636363636365</v>
      </c>
      <c r="T78" s="65">
        <f t="shared" si="19"/>
        <v>7</v>
      </c>
      <c r="U78" s="65">
        <f t="shared" si="20"/>
        <v>2.75</v>
      </c>
      <c r="V78" s="65">
        <f t="shared" si="21"/>
        <v>2.75</v>
      </c>
      <c r="W78" s="65">
        <f>+'ふん尿排泄原単位'!$K$7*365/(V78*10*1000)</f>
        <v>0.8547636363636365</v>
      </c>
      <c r="Y78" s="65">
        <f t="shared" si="22"/>
        <v>4.666666666666667</v>
      </c>
      <c r="Z78" s="65">
        <f t="shared" si="23"/>
        <v>2.75</v>
      </c>
      <c r="AA78" s="65">
        <f t="shared" si="24"/>
        <v>2.75</v>
      </c>
      <c r="AB78" s="65">
        <f>+'ふん尿排泄原単位'!$K$7*365/(AA78*10*1000)</f>
        <v>0.8547636363636365</v>
      </c>
    </row>
    <row r="79" spans="1:28" ht="15">
      <c r="A79" s="7" t="str">
        <f t="shared" si="17"/>
        <v>050406A</v>
      </c>
      <c r="B79" s="7" t="str">
        <f t="shared" si="18"/>
        <v>05</v>
      </c>
      <c r="C79" s="1" t="s">
        <v>335</v>
      </c>
      <c r="D79" s="63" t="s">
        <v>378</v>
      </c>
      <c r="E79" s="1" t="str">
        <f t="shared" si="16"/>
        <v>04</v>
      </c>
      <c r="F79" s="1" t="s">
        <v>6</v>
      </c>
      <c r="G79">
        <v>14</v>
      </c>
      <c r="H79">
        <v>18</v>
      </c>
      <c r="I79">
        <v>11</v>
      </c>
      <c r="M79" s="65">
        <f>+'ふん尿排泄原単位'!$M$8/200</f>
        <v>0.725</v>
      </c>
      <c r="O79" s="65">
        <f t="shared" si="13"/>
        <v>14</v>
      </c>
      <c r="P79" s="65">
        <f t="shared" si="14"/>
        <v>2.75</v>
      </c>
      <c r="Q79" s="65">
        <f t="shared" si="15"/>
        <v>2.75</v>
      </c>
      <c r="R79" s="65">
        <f>+'ふん尿排泄原単位'!$K$7*365/(Q79*10*1000)</f>
        <v>0.8547636363636365</v>
      </c>
      <c r="T79" s="65">
        <f t="shared" si="19"/>
        <v>7</v>
      </c>
      <c r="U79" s="65">
        <f t="shared" si="20"/>
        <v>2.75</v>
      </c>
      <c r="V79" s="65">
        <f t="shared" si="21"/>
        <v>2.75</v>
      </c>
      <c r="W79" s="65">
        <f>+'ふん尿排泄原単位'!$K$7*365/(V79*10*1000)</f>
        <v>0.8547636363636365</v>
      </c>
      <c r="Y79" s="65">
        <f t="shared" si="22"/>
        <v>4.666666666666667</v>
      </c>
      <c r="Z79" s="65">
        <f t="shared" si="23"/>
        <v>2.75</v>
      </c>
      <c r="AA79" s="65">
        <f t="shared" si="24"/>
        <v>2.75</v>
      </c>
      <c r="AB79" s="65">
        <f>+'ふん尿排泄原単位'!$K$7*365/(AA79*10*1000)</f>
        <v>0.8547636363636365</v>
      </c>
    </row>
    <row r="80" spans="1:28" ht="15">
      <c r="A80" s="7" t="str">
        <f t="shared" si="17"/>
        <v>050407A</v>
      </c>
      <c r="B80" s="7" t="str">
        <f t="shared" si="18"/>
        <v>05</v>
      </c>
      <c r="C80" s="1" t="s">
        <v>335</v>
      </c>
      <c r="D80" s="63" t="s">
        <v>379</v>
      </c>
      <c r="E80" s="1" t="str">
        <f t="shared" si="16"/>
        <v>04</v>
      </c>
      <c r="F80" s="1" t="s">
        <v>6</v>
      </c>
      <c r="G80">
        <v>14</v>
      </c>
      <c r="H80">
        <v>18</v>
      </c>
      <c r="I80">
        <v>11</v>
      </c>
      <c r="M80" s="65">
        <f>+'ふん尿排泄原単位'!$M$8/200</f>
        <v>0.725</v>
      </c>
      <c r="O80" s="65">
        <f t="shared" si="13"/>
        <v>14</v>
      </c>
      <c r="P80" s="65">
        <f t="shared" si="14"/>
        <v>2.75</v>
      </c>
      <c r="Q80" s="65">
        <f t="shared" si="15"/>
        <v>2.75</v>
      </c>
      <c r="R80" s="65">
        <f>+'ふん尿排泄原単位'!$K$7*365/(Q80*10*1000)</f>
        <v>0.8547636363636365</v>
      </c>
      <c r="T80" s="65">
        <f t="shared" si="19"/>
        <v>7</v>
      </c>
      <c r="U80" s="65">
        <f t="shared" si="20"/>
        <v>2.75</v>
      </c>
      <c r="V80" s="65">
        <f t="shared" si="21"/>
        <v>2.75</v>
      </c>
      <c r="W80" s="65">
        <f>+'ふん尿排泄原単位'!$K$7*365/(V80*10*1000)</f>
        <v>0.8547636363636365</v>
      </c>
      <c r="Y80" s="65">
        <f t="shared" si="22"/>
        <v>4.666666666666667</v>
      </c>
      <c r="Z80" s="65">
        <f t="shared" si="23"/>
        <v>2.75</v>
      </c>
      <c r="AA80" s="65">
        <f t="shared" si="24"/>
        <v>2.75</v>
      </c>
      <c r="AB80" s="65">
        <f>+'ふん尿排泄原単位'!$K$7*365/(AA80*10*1000)</f>
        <v>0.8547636363636365</v>
      </c>
    </row>
    <row r="81" spans="1:28" ht="15">
      <c r="A81" s="7" t="str">
        <f t="shared" si="17"/>
        <v>050408A</v>
      </c>
      <c r="B81" s="7" t="str">
        <f t="shared" si="18"/>
        <v>05</v>
      </c>
      <c r="C81" s="1" t="s">
        <v>335</v>
      </c>
      <c r="D81" s="63" t="s">
        <v>380</v>
      </c>
      <c r="E81" s="1" t="str">
        <f t="shared" si="16"/>
        <v>04</v>
      </c>
      <c r="F81" s="1" t="s">
        <v>6</v>
      </c>
      <c r="G81">
        <v>14</v>
      </c>
      <c r="H81">
        <v>18</v>
      </c>
      <c r="I81">
        <v>11</v>
      </c>
      <c r="M81" s="65">
        <f>+'ふん尿排泄原単位'!$M$8/200</f>
        <v>0.725</v>
      </c>
      <c r="O81" s="65">
        <f t="shared" si="13"/>
        <v>14</v>
      </c>
      <c r="P81" s="65">
        <f t="shared" si="14"/>
        <v>2.75</v>
      </c>
      <c r="Q81" s="65">
        <f t="shared" si="15"/>
        <v>2.75</v>
      </c>
      <c r="R81" s="65">
        <f>+'ふん尿排泄原単位'!$K$7*365/(Q81*10*1000)</f>
        <v>0.8547636363636365</v>
      </c>
      <c r="T81" s="65">
        <f t="shared" si="19"/>
        <v>7</v>
      </c>
      <c r="U81" s="65">
        <f t="shared" si="20"/>
        <v>2.75</v>
      </c>
      <c r="V81" s="65">
        <f t="shared" si="21"/>
        <v>2.75</v>
      </c>
      <c r="W81" s="65">
        <f>+'ふん尿排泄原単位'!$K$7*365/(V81*10*1000)</f>
        <v>0.8547636363636365</v>
      </c>
      <c r="Y81" s="65">
        <f t="shared" si="22"/>
        <v>4.666666666666667</v>
      </c>
      <c r="Z81" s="65">
        <f t="shared" si="23"/>
        <v>2.75</v>
      </c>
      <c r="AA81" s="65">
        <f t="shared" si="24"/>
        <v>2.75</v>
      </c>
      <c r="AB81" s="65">
        <f>+'ふん尿排泄原単位'!$K$7*365/(AA81*10*1000)</f>
        <v>0.8547636363636365</v>
      </c>
    </row>
    <row r="82" spans="1:28" ht="15">
      <c r="A82" s="7" t="str">
        <f t="shared" si="17"/>
        <v>050409A</v>
      </c>
      <c r="B82" s="7" t="str">
        <f t="shared" si="18"/>
        <v>05</v>
      </c>
      <c r="C82" s="1" t="s">
        <v>335</v>
      </c>
      <c r="D82" s="63" t="s">
        <v>381</v>
      </c>
      <c r="E82" s="1" t="str">
        <f t="shared" si="16"/>
        <v>04</v>
      </c>
      <c r="F82" s="1" t="s">
        <v>6</v>
      </c>
      <c r="G82">
        <v>14</v>
      </c>
      <c r="H82">
        <v>18</v>
      </c>
      <c r="I82">
        <v>11</v>
      </c>
      <c r="M82" s="65">
        <f>+'ふん尿排泄原単位'!$M$8/200</f>
        <v>0.725</v>
      </c>
      <c r="O82" s="65">
        <f t="shared" si="13"/>
        <v>14</v>
      </c>
      <c r="P82" s="65">
        <f t="shared" si="14"/>
        <v>2.75</v>
      </c>
      <c r="Q82" s="65">
        <f t="shared" si="15"/>
        <v>2.75</v>
      </c>
      <c r="R82" s="65">
        <f>+'ふん尿排泄原単位'!$K$7*365/(Q82*10*1000)</f>
        <v>0.8547636363636365</v>
      </c>
      <c r="T82" s="65">
        <f t="shared" si="19"/>
        <v>7</v>
      </c>
      <c r="U82" s="65">
        <f t="shared" si="20"/>
        <v>2.75</v>
      </c>
      <c r="V82" s="65">
        <f t="shared" si="21"/>
        <v>2.75</v>
      </c>
      <c r="W82" s="65">
        <f>+'ふん尿排泄原単位'!$K$7*365/(V82*10*1000)</f>
        <v>0.8547636363636365</v>
      </c>
      <c r="Y82" s="65">
        <f t="shared" si="22"/>
        <v>4.666666666666667</v>
      </c>
      <c r="Z82" s="65">
        <f t="shared" si="23"/>
        <v>2.75</v>
      </c>
      <c r="AA82" s="65">
        <f t="shared" si="24"/>
        <v>2.75</v>
      </c>
      <c r="AB82" s="65">
        <f>+'ふん尿排泄原単位'!$K$7*365/(AA82*10*1000)</f>
        <v>0.8547636363636365</v>
      </c>
    </row>
    <row r="83" spans="1:28" ht="15">
      <c r="A83" s="7" t="str">
        <f t="shared" si="17"/>
        <v>050409B</v>
      </c>
      <c r="B83" s="7" t="str">
        <f t="shared" si="18"/>
        <v>05</v>
      </c>
      <c r="C83" s="1" t="s">
        <v>335</v>
      </c>
      <c r="D83" s="63" t="s">
        <v>382</v>
      </c>
      <c r="E83" s="1" t="str">
        <f t="shared" si="16"/>
        <v>04</v>
      </c>
      <c r="F83" s="1" t="s">
        <v>6</v>
      </c>
      <c r="G83">
        <v>14</v>
      </c>
      <c r="H83">
        <v>18</v>
      </c>
      <c r="I83">
        <v>11</v>
      </c>
      <c r="M83" s="65">
        <f>+'ふん尿排泄原単位'!$M$8/200</f>
        <v>0.725</v>
      </c>
      <c r="O83" s="65">
        <f t="shared" si="13"/>
        <v>14</v>
      </c>
      <c r="P83" s="65">
        <f t="shared" si="14"/>
        <v>2.75</v>
      </c>
      <c r="Q83" s="65">
        <f t="shared" si="15"/>
        <v>2.75</v>
      </c>
      <c r="R83" s="65">
        <f>+'ふん尿排泄原単位'!$K$7*365/(Q83*10*1000)</f>
        <v>0.8547636363636365</v>
      </c>
      <c r="T83" s="65">
        <f t="shared" si="19"/>
        <v>7</v>
      </c>
      <c r="U83" s="65">
        <f t="shared" si="20"/>
        <v>2.75</v>
      </c>
      <c r="V83" s="65">
        <f t="shared" si="21"/>
        <v>2.75</v>
      </c>
      <c r="W83" s="65">
        <f>+'ふん尿排泄原単位'!$K$7*365/(V83*10*1000)</f>
        <v>0.8547636363636365</v>
      </c>
      <c r="Y83" s="65">
        <f t="shared" si="22"/>
        <v>4.666666666666667</v>
      </c>
      <c r="Z83" s="65">
        <f t="shared" si="23"/>
        <v>2.75</v>
      </c>
      <c r="AA83" s="65">
        <f t="shared" si="24"/>
        <v>2.75</v>
      </c>
      <c r="AB83" s="65">
        <f>+'ふん尿排泄原単位'!$K$7*365/(AA83*10*1000)</f>
        <v>0.8547636363636365</v>
      </c>
    </row>
    <row r="84" spans="1:28" ht="15">
      <c r="A84" s="7" t="str">
        <f t="shared" si="17"/>
        <v>050410A</v>
      </c>
      <c r="B84" s="7" t="str">
        <f t="shared" si="18"/>
        <v>05</v>
      </c>
      <c r="C84" s="1" t="s">
        <v>335</v>
      </c>
      <c r="D84" s="63" t="s">
        <v>383</v>
      </c>
      <c r="E84" s="1" t="str">
        <f t="shared" si="16"/>
        <v>04</v>
      </c>
      <c r="F84" s="1" t="s">
        <v>6</v>
      </c>
      <c r="G84">
        <v>14</v>
      </c>
      <c r="H84">
        <v>18</v>
      </c>
      <c r="I84">
        <v>11</v>
      </c>
      <c r="M84" s="65">
        <f>+'ふん尿排泄原単位'!$M$8/200</f>
        <v>0.725</v>
      </c>
      <c r="O84" s="65">
        <f t="shared" si="13"/>
        <v>14</v>
      </c>
      <c r="P84" s="65">
        <f t="shared" si="14"/>
        <v>2.75</v>
      </c>
      <c r="Q84" s="65">
        <f t="shared" si="15"/>
        <v>2.75</v>
      </c>
      <c r="R84" s="65">
        <f>+'ふん尿排泄原単位'!$K$7*365/(Q84*10*1000)</f>
        <v>0.8547636363636365</v>
      </c>
      <c r="T84" s="65">
        <f t="shared" si="19"/>
        <v>7</v>
      </c>
      <c r="U84" s="65">
        <f t="shared" si="20"/>
        <v>2.75</v>
      </c>
      <c r="V84" s="65">
        <f t="shared" si="21"/>
        <v>2.75</v>
      </c>
      <c r="W84" s="65">
        <f>+'ふん尿排泄原単位'!$K$7*365/(V84*10*1000)</f>
        <v>0.8547636363636365</v>
      </c>
      <c r="Y84" s="65">
        <f t="shared" si="22"/>
        <v>4.666666666666667</v>
      </c>
      <c r="Z84" s="65">
        <f t="shared" si="23"/>
        <v>2.75</v>
      </c>
      <c r="AA84" s="65">
        <f t="shared" si="24"/>
        <v>2.75</v>
      </c>
      <c r="AB84" s="65">
        <f>+'ふん尿排泄原単位'!$K$7*365/(AA84*10*1000)</f>
        <v>0.8547636363636365</v>
      </c>
    </row>
    <row r="85" spans="1:28" ht="15">
      <c r="A85" s="7" t="str">
        <f t="shared" si="17"/>
        <v>050411A</v>
      </c>
      <c r="B85" s="7" t="str">
        <f t="shared" si="18"/>
        <v>05</v>
      </c>
      <c r="C85" s="1" t="s">
        <v>335</v>
      </c>
      <c r="D85" s="63" t="s">
        <v>384</v>
      </c>
      <c r="E85" s="1" t="str">
        <f t="shared" si="16"/>
        <v>04</v>
      </c>
      <c r="F85" s="1" t="s">
        <v>6</v>
      </c>
      <c r="G85">
        <v>12</v>
      </c>
      <c r="H85">
        <v>18</v>
      </c>
      <c r="I85">
        <v>10</v>
      </c>
      <c r="M85" s="65">
        <f>+'ふん尿排泄原単位'!$M$8/200</f>
        <v>0.725</v>
      </c>
      <c r="O85" s="65">
        <f t="shared" si="13"/>
        <v>12</v>
      </c>
      <c r="P85" s="65">
        <f t="shared" si="14"/>
        <v>2.5</v>
      </c>
      <c r="Q85" s="65">
        <f t="shared" si="15"/>
        <v>2.5</v>
      </c>
      <c r="R85" s="65">
        <f>+'ふん尿排泄原単位'!$K$7*365/(Q85*10*1000)</f>
        <v>0.9402400000000002</v>
      </c>
      <c r="T85" s="65">
        <f t="shared" si="19"/>
        <v>6</v>
      </c>
      <c r="U85" s="65">
        <f t="shared" si="20"/>
        <v>2.5</v>
      </c>
      <c r="V85" s="65">
        <f t="shared" si="21"/>
        <v>2.5</v>
      </c>
      <c r="W85" s="65">
        <f>+'ふん尿排泄原単位'!$K$7*365/(V85*10*1000)</f>
        <v>0.9402400000000002</v>
      </c>
      <c r="Y85" s="65">
        <f t="shared" si="22"/>
        <v>4</v>
      </c>
      <c r="Z85" s="65">
        <f t="shared" si="23"/>
        <v>2.5</v>
      </c>
      <c r="AA85" s="65">
        <f t="shared" si="24"/>
        <v>2.5</v>
      </c>
      <c r="AB85" s="65">
        <f>+'ふん尿排泄原単位'!$K$7*365/(AA85*10*1000)</f>
        <v>0.9402400000000002</v>
      </c>
    </row>
    <row r="86" spans="1:28" ht="15">
      <c r="A86" s="7" t="str">
        <f t="shared" si="17"/>
        <v>050412A</v>
      </c>
      <c r="B86" s="7" t="str">
        <f t="shared" si="18"/>
        <v>05</v>
      </c>
      <c r="C86" s="1" t="s">
        <v>335</v>
      </c>
      <c r="D86" s="63" t="s">
        <v>289</v>
      </c>
      <c r="E86" s="1" t="str">
        <f t="shared" si="16"/>
        <v>04</v>
      </c>
      <c r="F86" s="1" t="s">
        <v>6</v>
      </c>
      <c r="G86">
        <v>10</v>
      </c>
      <c r="H86">
        <v>20</v>
      </c>
      <c r="I86">
        <v>8</v>
      </c>
      <c r="M86" s="65">
        <f>+'ふん尿排泄原単位'!$M$8/200</f>
        <v>0.725</v>
      </c>
      <c r="O86" s="65">
        <f t="shared" si="13"/>
        <v>10</v>
      </c>
      <c r="P86" s="65">
        <f t="shared" si="14"/>
        <v>2</v>
      </c>
      <c r="Q86" s="65">
        <f t="shared" si="15"/>
        <v>2</v>
      </c>
      <c r="R86" s="65">
        <f>+'ふん尿排泄原単位'!$K$7*365/(Q86*10*1000)</f>
        <v>1.1753000000000002</v>
      </c>
      <c r="T86" s="65">
        <f t="shared" si="19"/>
        <v>5</v>
      </c>
      <c r="U86" s="65">
        <f t="shared" si="20"/>
        <v>2</v>
      </c>
      <c r="V86" s="65">
        <f t="shared" si="21"/>
        <v>2</v>
      </c>
      <c r="W86" s="65">
        <f>+'ふん尿排泄原単位'!$K$7*365/(V86*10*1000)</f>
        <v>1.1753000000000002</v>
      </c>
      <c r="Y86" s="65">
        <f t="shared" si="22"/>
        <v>3.3333333333333335</v>
      </c>
      <c r="Z86" s="65">
        <f t="shared" si="23"/>
        <v>2</v>
      </c>
      <c r="AA86" s="65">
        <f t="shared" si="24"/>
        <v>2</v>
      </c>
      <c r="AB86" s="65">
        <f>+'ふん尿排泄原単位'!$K$7*365/(AA86*10*1000)</f>
        <v>1.1753000000000002</v>
      </c>
    </row>
    <row r="87" spans="1:28" ht="15">
      <c r="A87" s="7" t="str">
        <f t="shared" si="17"/>
        <v>050412B</v>
      </c>
      <c r="B87" s="7" t="str">
        <f t="shared" si="18"/>
        <v>05</v>
      </c>
      <c r="C87" s="1" t="s">
        <v>335</v>
      </c>
      <c r="D87" s="63" t="s">
        <v>295</v>
      </c>
      <c r="E87" s="1" t="str">
        <f t="shared" si="16"/>
        <v>04</v>
      </c>
      <c r="F87" s="1" t="s">
        <v>6</v>
      </c>
      <c r="G87">
        <v>11</v>
      </c>
      <c r="H87">
        <v>20</v>
      </c>
      <c r="I87">
        <v>10</v>
      </c>
      <c r="M87" s="65">
        <f>+'ふん尿排泄原単位'!$M$8/200</f>
        <v>0.725</v>
      </c>
      <c r="O87" s="65">
        <f t="shared" si="13"/>
        <v>11</v>
      </c>
      <c r="P87" s="65">
        <f t="shared" si="14"/>
        <v>2.5</v>
      </c>
      <c r="Q87" s="65">
        <f t="shared" si="15"/>
        <v>2.5</v>
      </c>
      <c r="R87" s="65">
        <f>+'ふん尿排泄原単位'!$K$7*365/(Q87*10*1000)</f>
        <v>0.9402400000000002</v>
      </c>
      <c r="T87" s="65">
        <f t="shared" si="19"/>
        <v>5.5</v>
      </c>
      <c r="U87" s="65">
        <f t="shared" si="20"/>
        <v>2.5</v>
      </c>
      <c r="V87" s="65">
        <f t="shared" si="21"/>
        <v>2.5</v>
      </c>
      <c r="W87" s="65">
        <f>+'ふん尿排泄原単位'!$K$7*365/(V87*10*1000)</f>
        <v>0.9402400000000002</v>
      </c>
      <c r="Y87" s="65">
        <f t="shared" si="22"/>
        <v>3.6666666666666665</v>
      </c>
      <c r="Z87" s="65">
        <f t="shared" si="23"/>
        <v>2.5</v>
      </c>
      <c r="AA87" s="65">
        <f t="shared" si="24"/>
        <v>2.5</v>
      </c>
      <c r="AB87" s="65">
        <f>+'ふん尿排泄原単位'!$K$7*365/(AA87*10*1000)</f>
        <v>0.9402400000000002</v>
      </c>
    </row>
    <row r="88" spans="1:28" ht="15">
      <c r="A88" s="7" t="str">
        <f t="shared" si="17"/>
        <v>050413A</v>
      </c>
      <c r="B88" s="7" t="str">
        <f t="shared" si="18"/>
        <v>05</v>
      </c>
      <c r="C88" s="1" t="s">
        <v>335</v>
      </c>
      <c r="D88" s="63" t="s">
        <v>385</v>
      </c>
      <c r="E88" s="1" t="str">
        <f t="shared" si="16"/>
        <v>04</v>
      </c>
      <c r="F88" s="1" t="s">
        <v>6</v>
      </c>
      <c r="G88">
        <v>14</v>
      </c>
      <c r="H88">
        <v>18</v>
      </c>
      <c r="I88">
        <v>10</v>
      </c>
      <c r="M88" s="65">
        <f>+'ふん尿排泄原単位'!$M$8/200</f>
        <v>0.725</v>
      </c>
      <c r="O88" s="65">
        <f t="shared" si="13"/>
        <v>14</v>
      </c>
      <c r="P88" s="65">
        <f t="shared" si="14"/>
        <v>2.5</v>
      </c>
      <c r="Q88" s="65">
        <f t="shared" si="15"/>
        <v>2.5</v>
      </c>
      <c r="R88" s="65">
        <f>+'ふん尿排泄原単位'!$K$7*365/(Q88*10*1000)</f>
        <v>0.9402400000000002</v>
      </c>
      <c r="T88" s="65">
        <f t="shared" si="19"/>
        <v>7</v>
      </c>
      <c r="U88" s="65">
        <f t="shared" si="20"/>
        <v>2.5</v>
      </c>
      <c r="V88" s="65">
        <f t="shared" si="21"/>
        <v>2.5</v>
      </c>
      <c r="W88" s="65">
        <f>+'ふん尿排泄原単位'!$K$7*365/(V88*10*1000)</f>
        <v>0.9402400000000002</v>
      </c>
      <c r="Y88" s="65">
        <f t="shared" si="22"/>
        <v>4.666666666666667</v>
      </c>
      <c r="Z88" s="65">
        <f t="shared" si="23"/>
        <v>2.5</v>
      </c>
      <c r="AA88" s="65">
        <f t="shared" si="24"/>
        <v>2.5</v>
      </c>
      <c r="AB88" s="65">
        <f>+'ふん尿排泄原単位'!$K$7*365/(AA88*10*1000)</f>
        <v>0.9402400000000002</v>
      </c>
    </row>
    <row r="89" spans="1:28" ht="15">
      <c r="A89" s="7" t="str">
        <f t="shared" si="17"/>
        <v>050414A</v>
      </c>
      <c r="B89" s="7" t="str">
        <f t="shared" si="18"/>
        <v>05</v>
      </c>
      <c r="C89" s="1" t="s">
        <v>335</v>
      </c>
      <c r="D89" s="63" t="s">
        <v>386</v>
      </c>
      <c r="E89" s="1" t="str">
        <f t="shared" si="16"/>
        <v>04</v>
      </c>
      <c r="F89" s="1" t="s">
        <v>6</v>
      </c>
      <c r="G89">
        <v>13</v>
      </c>
      <c r="H89">
        <v>18</v>
      </c>
      <c r="I89">
        <v>10</v>
      </c>
      <c r="M89" s="65">
        <f>+'ふん尿排泄原単位'!$M$8/200</f>
        <v>0.725</v>
      </c>
      <c r="O89" s="65">
        <f t="shared" si="13"/>
        <v>13</v>
      </c>
      <c r="P89" s="65">
        <f t="shared" si="14"/>
        <v>2.5</v>
      </c>
      <c r="Q89" s="65">
        <f t="shared" si="15"/>
        <v>2.5</v>
      </c>
      <c r="R89" s="65">
        <f>+'ふん尿排泄原単位'!$K$7*365/(Q89*10*1000)</f>
        <v>0.9402400000000002</v>
      </c>
      <c r="T89" s="65">
        <f t="shared" si="19"/>
        <v>6.5</v>
      </c>
      <c r="U89" s="65">
        <f t="shared" si="20"/>
        <v>2.5</v>
      </c>
      <c r="V89" s="65">
        <f t="shared" si="21"/>
        <v>2.5</v>
      </c>
      <c r="W89" s="65">
        <f>+'ふん尿排泄原単位'!$K$7*365/(V89*10*1000)</f>
        <v>0.9402400000000002</v>
      </c>
      <c r="Y89" s="65">
        <f t="shared" si="22"/>
        <v>4.333333333333333</v>
      </c>
      <c r="Z89" s="65">
        <f t="shared" si="23"/>
        <v>2.5</v>
      </c>
      <c r="AA89" s="65">
        <f t="shared" si="24"/>
        <v>2.5</v>
      </c>
      <c r="AB89" s="65">
        <f>+'ふん尿排泄原単位'!$K$7*365/(AA89*10*1000)</f>
        <v>0.9402400000000002</v>
      </c>
    </row>
    <row r="90" spans="1:28" ht="15">
      <c r="A90" s="7" t="str">
        <f t="shared" si="17"/>
        <v>050415A</v>
      </c>
      <c r="B90" s="7" t="str">
        <f t="shared" si="18"/>
        <v>05</v>
      </c>
      <c r="C90" s="1" t="s">
        <v>335</v>
      </c>
      <c r="D90" s="63" t="s">
        <v>387</v>
      </c>
      <c r="E90" s="1" t="str">
        <f t="shared" si="16"/>
        <v>04</v>
      </c>
      <c r="F90" s="1" t="s">
        <v>6</v>
      </c>
      <c r="G90" s="2" t="s">
        <v>26</v>
      </c>
      <c r="H90" s="2" t="s">
        <v>26</v>
      </c>
      <c r="I90" s="2" t="s">
        <v>26</v>
      </c>
      <c r="M90" s="65">
        <f>+'ふん尿排泄原単位'!$M$8/200</f>
        <v>0.725</v>
      </c>
      <c r="O90" s="2" t="s">
        <v>26</v>
      </c>
      <c r="P90" s="2" t="s">
        <v>26</v>
      </c>
      <c r="Q90" s="2" t="s">
        <v>26</v>
      </c>
      <c r="R90" s="2" t="s">
        <v>26</v>
      </c>
      <c r="T90" s="2" t="s">
        <v>26</v>
      </c>
      <c r="U90" s="2" t="s">
        <v>26</v>
      </c>
      <c r="V90" s="2" t="s">
        <v>26</v>
      </c>
      <c r="W90" s="2" t="s">
        <v>26</v>
      </c>
      <c r="Y90" s="2" t="s">
        <v>26</v>
      </c>
      <c r="Z90" s="2" t="s">
        <v>26</v>
      </c>
      <c r="AA90" s="2" t="s">
        <v>26</v>
      </c>
      <c r="AB90" s="2" t="s">
        <v>26</v>
      </c>
    </row>
    <row r="91" spans="1:28" ht="15">
      <c r="A91" s="7" t="str">
        <f t="shared" si="17"/>
        <v>050416A</v>
      </c>
      <c r="B91" s="7" t="str">
        <f t="shared" si="18"/>
        <v>05</v>
      </c>
      <c r="C91" s="1" t="s">
        <v>335</v>
      </c>
      <c r="D91" s="63" t="s">
        <v>388</v>
      </c>
      <c r="E91" s="1" t="str">
        <f t="shared" si="16"/>
        <v>04</v>
      </c>
      <c r="F91" s="1" t="s">
        <v>6</v>
      </c>
      <c r="G91" s="2" t="s">
        <v>26</v>
      </c>
      <c r="H91" s="2" t="s">
        <v>26</v>
      </c>
      <c r="I91" s="2" t="s">
        <v>26</v>
      </c>
      <c r="M91" s="65">
        <f>+'ふん尿排泄原単位'!$M$8/200</f>
        <v>0.725</v>
      </c>
      <c r="O91" s="2" t="s">
        <v>26</v>
      </c>
      <c r="P91" s="2" t="s">
        <v>26</v>
      </c>
      <c r="Q91" s="2" t="s">
        <v>26</v>
      </c>
      <c r="R91" s="2" t="s">
        <v>26</v>
      </c>
      <c r="T91" s="2" t="s">
        <v>26</v>
      </c>
      <c r="U91" s="2" t="s">
        <v>26</v>
      </c>
      <c r="V91" s="2" t="s">
        <v>26</v>
      </c>
      <c r="W91" s="2" t="s">
        <v>26</v>
      </c>
      <c r="Y91" s="2" t="s">
        <v>26</v>
      </c>
      <c r="Z91" s="2" t="s">
        <v>26</v>
      </c>
      <c r="AA91" s="2" t="s">
        <v>26</v>
      </c>
      <c r="AB91" s="2" t="s">
        <v>26</v>
      </c>
    </row>
    <row r="92" spans="1:28" ht="15">
      <c r="A92" s="7" t="str">
        <f t="shared" si="17"/>
        <v>050417A</v>
      </c>
      <c r="B92" s="7" t="str">
        <f t="shared" si="18"/>
        <v>05</v>
      </c>
      <c r="C92" s="1" t="s">
        <v>335</v>
      </c>
      <c r="D92" s="63" t="s">
        <v>389</v>
      </c>
      <c r="E92" s="1" t="str">
        <f t="shared" si="16"/>
        <v>04</v>
      </c>
      <c r="F92" s="1" t="s">
        <v>6</v>
      </c>
      <c r="G92" s="2" t="s">
        <v>26</v>
      </c>
      <c r="H92" s="2" t="s">
        <v>26</v>
      </c>
      <c r="I92" s="2" t="s">
        <v>26</v>
      </c>
      <c r="M92" s="65">
        <f>+'ふん尿排泄原単位'!$M$8/200</f>
        <v>0.725</v>
      </c>
      <c r="O92" s="2" t="s">
        <v>26</v>
      </c>
      <c r="P92" s="2" t="s">
        <v>26</v>
      </c>
      <c r="Q92" s="2" t="s">
        <v>26</v>
      </c>
      <c r="R92" s="2" t="s">
        <v>26</v>
      </c>
      <c r="T92" s="2" t="s">
        <v>26</v>
      </c>
      <c r="U92" s="2" t="s">
        <v>26</v>
      </c>
      <c r="V92" s="2" t="s">
        <v>26</v>
      </c>
      <c r="W92" s="2" t="s">
        <v>26</v>
      </c>
      <c r="Y92" s="2" t="s">
        <v>26</v>
      </c>
      <c r="Z92" s="2" t="s">
        <v>26</v>
      </c>
      <c r="AA92" s="2" t="s">
        <v>26</v>
      </c>
      <c r="AB92" s="2" t="s">
        <v>26</v>
      </c>
    </row>
    <row r="93" spans="1:28" ht="15">
      <c r="A93" s="7" t="str">
        <f t="shared" si="17"/>
        <v>050418A</v>
      </c>
      <c r="B93" s="7" t="str">
        <f t="shared" si="18"/>
        <v>05</v>
      </c>
      <c r="C93" s="1" t="s">
        <v>335</v>
      </c>
      <c r="D93" s="63" t="s">
        <v>283</v>
      </c>
      <c r="E93" s="1" t="str">
        <f t="shared" si="16"/>
        <v>04</v>
      </c>
      <c r="F93" s="1" t="s">
        <v>6</v>
      </c>
      <c r="G93" s="2" t="s">
        <v>26</v>
      </c>
      <c r="H93" s="2" t="s">
        <v>26</v>
      </c>
      <c r="I93" s="2" t="s">
        <v>26</v>
      </c>
      <c r="M93" s="65">
        <f>+'ふん尿排泄原単位'!$M$8/200</f>
        <v>0.725</v>
      </c>
      <c r="O93" s="2" t="s">
        <v>26</v>
      </c>
      <c r="P93" s="2" t="s">
        <v>26</v>
      </c>
      <c r="Q93" s="2" t="s">
        <v>26</v>
      </c>
      <c r="R93" s="2" t="s">
        <v>26</v>
      </c>
      <c r="T93" s="2" t="s">
        <v>26</v>
      </c>
      <c r="U93" s="2" t="s">
        <v>26</v>
      </c>
      <c r="V93" s="2" t="s">
        <v>26</v>
      </c>
      <c r="W93" s="2" t="s">
        <v>26</v>
      </c>
      <c r="Y93" s="2" t="s">
        <v>26</v>
      </c>
      <c r="Z93" s="2" t="s">
        <v>26</v>
      </c>
      <c r="AA93" s="2" t="s">
        <v>26</v>
      </c>
      <c r="AB93" s="2" t="s">
        <v>26</v>
      </c>
    </row>
    <row r="94" spans="1:28" ht="15">
      <c r="A94" s="7" t="str">
        <f t="shared" si="17"/>
        <v>050418B</v>
      </c>
      <c r="B94" s="7" t="str">
        <f t="shared" si="18"/>
        <v>05</v>
      </c>
      <c r="C94" s="1" t="s">
        <v>335</v>
      </c>
      <c r="D94" s="63" t="s">
        <v>297</v>
      </c>
      <c r="E94" s="1" t="str">
        <f t="shared" si="16"/>
        <v>04</v>
      </c>
      <c r="F94" s="1" t="s">
        <v>6</v>
      </c>
      <c r="G94" s="2" t="s">
        <v>26</v>
      </c>
      <c r="H94" s="2" t="s">
        <v>26</v>
      </c>
      <c r="I94" s="2" t="s">
        <v>26</v>
      </c>
      <c r="M94" s="65">
        <f>+'ふん尿排泄原単位'!$M$8/200</f>
        <v>0.725</v>
      </c>
      <c r="O94" s="2" t="s">
        <v>26</v>
      </c>
      <c r="P94" s="2" t="s">
        <v>26</v>
      </c>
      <c r="Q94" s="2" t="s">
        <v>26</v>
      </c>
      <c r="R94" s="2" t="s">
        <v>26</v>
      </c>
      <c r="T94" s="2" t="s">
        <v>26</v>
      </c>
      <c r="U94" s="2" t="s">
        <v>26</v>
      </c>
      <c r="V94" s="2" t="s">
        <v>26</v>
      </c>
      <c r="W94" s="2" t="s">
        <v>26</v>
      </c>
      <c r="Y94" s="2" t="s">
        <v>26</v>
      </c>
      <c r="Z94" s="2" t="s">
        <v>26</v>
      </c>
      <c r="AA94" s="2" t="s">
        <v>26</v>
      </c>
      <c r="AB94" s="2" t="s">
        <v>26</v>
      </c>
    </row>
    <row r="95" spans="1:28" ht="15">
      <c r="A95" s="7" t="str">
        <f aca="true" t="shared" si="25" ref="A95:A158">+B95&amp;E95&amp;D95</f>
        <v>060101A</v>
      </c>
      <c r="B95" s="7" t="str">
        <f t="shared" si="18"/>
        <v>06</v>
      </c>
      <c r="C95" s="1" t="s">
        <v>398</v>
      </c>
      <c r="D95" s="66" t="s">
        <v>399</v>
      </c>
      <c r="E95" s="1" t="str">
        <f aca="true" t="shared" si="26" ref="E95:E158">+VLOOKUP(F95,$D$2:$E$5,2)</f>
        <v>01</v>
      </c>
      <c r="F95" s="1" t="s">
        <v>4</v>
      </c>
      <c r="G95" s="7">
        <v>10</v>
      </c>
      <c r="H95" s="7">
        <v>12</v>
      </c>
      <c r="I95" s="7">
        <v>9</v>
      </c>
      <c r="J95" s="65">
        <f aca="true" t="shared" si="27" ref="J95:J155">+$G95/J$5</f>
        <v>10</v>
      </c>
      <c r="K95" s="65">
        <f aca="true" t="shared" si="28" ref="K95:K155">+$I95/K$5</f>
        <v>2.25</v>
      </c>
      <c r="L95" s="65">
        <f>+IF(MIN(J95:K95)&gt;5,5,MIN(J95:K95))</f>
        <v>2.25</v>
      </c>
      <c r="M95" s="65">
        <f>+'ふん尿排泄原単位'!$K$7*365/(L95*10*1000)</f>
        <v>1.0447111111111114</v>
      </c>
      <c r="O95" s="65">
        <f aca="true" t="shared" si="29" ref="O95:O155">+$G95/O$5</f>
        <v>10</v>
      </c>
      <c r="P95" s="65">
        <f aca="true" t="shared" si="30" ref="P95:P155">+$I95/P$5</f>
        <v>2.25</v>
      </c>
      <c r="Q95" s="65">
        <f>+IF(MIN(O95:P95)&gt;3,3,MIN(O95:P95))</f>
        <v>2.25</v>
      </c>
      <c r="R95" s="65">
        <f>+'ふん尿排泄原単位'!$K$7*365/(Q95*10*1000)</f>
        <v>1.0447111111111114</v>
      </c>
      <c r="T95" s="65">
        <f aca="true" t="shared" si="31" ref="T95:T155">+$G95/T$5</f>
        <v>5</v>
      </c>
      <c r="U95" s="65">
        <f aca="true" t="shared" si="32" ref="U95:U155">+$I95/U$5</f>
        <v>2.25</v>
      </c>
      <c r="V95" s="65">
        <f>+IF(MIN(T95:U95)&gt;3,3,MIN(T95:U95))</f>
        <v>2.25</v>
      </c>
      <c r="W95" s="65">
        <f>+'ふん尿排泄原単位'!$K$7*365/(V95*10*1000)</f>
        <v>1.0447111111111114</v>
      </c>
      <c r="Y95" s="65">
        <f aca="true" t="shared" si="33" ref="Y95:Y155">+$G95/Y$5</f>
        <v>3.3333333333333335</v>
      </c>
      <c r="Z95" s="65">
        <f aca="true" t="shared" si="34" ref="Z95:Z155">+$I95/Z$5</f>
        <v>2.25</v>
      </c>
      <c r="AA95" s="65">
        <f>+IF(MIN(Y95:Z95)&gt;3,3,MIN(Y95:Z95))</f>
        <v>2.25</v>
      </c>
      <c r="AB95" s="65">
        <f>+'ふん尿排泄原単位'!$K$7*365/(AA95*10*1000)</f>
        <v>1.0447111111111114</v>
      </c>
    </row>
    <row r="96" spans="1:28" ht="15">
      <c r="A96" s="7" t="str">
        <f t="shared" si="25"/>
        <v>060102A</v>
      </c>
      <c r="B96" s="7" t="str">
        <f t="shared" si="18"/>
        <v>06</v>
      </c>
      <c r="C96" s="1" t="s">
        <v>398</v>
      </c>
      <c r="D96" s="66" t="s">
        <v>400</v>
      </c>
      <c r="E96" s="1" t="str">
        <f t="shared" si="26"/>
        <v>01</v>
      </c>
      <c r="F96" s="1" t="s">
        <v>4</v>
      </c>
      <c r="G96" s="7">
        <v>8</v>
      </c>
      <c r="H96" s="7">
        <v>12</v>
      </c>
      <c r="I96" s="7">
        <v>9</v>
      </c>
      <c r="J96" s="65">
        <f t="shared" si="27"/>
        <v>8</v>
      </c>
      <c r="K96" s="65">
        <f t="shared" si="28"/>
        <v>2.25</v>
      </c>
      <c r="L96" s="65">
        <f aca="true" t="shared" si="35" ref="L96:L155">+IF(MIN(J96:K96)&gt;5,5,MIN(J96:K96))</f>
        <v>2.25</v>
      </c>
      <c r="M96" s="65">
        <f>+'ふん尿排泄原単位'!$K$7*365/(L96*10*1000)</f>
        <v>1.0447111111111114</v>
      </c>
      <c r="O96" s="65">
        <f t="shared" si="29"/>
        <v>8</v>
      </c>
      <c r="P96" s="65">
        <f t="shared" si="30"/>
        <v>2.25</v>
      </c>
      <c r="Q96" s="65">
        <f aca="true" t="shared" si="36" ref="Q96:Q155">+IF(MIN(O96:P96)&gt;3,3,MIN(O96:P96))</f>
        <v>2.25</v>
      </c>
      <c r="R96" s="65">
        <f>+'ふん尿排泄原単位'!$K$7*365/(Q96*10*1000)</f>
        <v>1.0447111111111114</v>
      </c>
      <c r="T96" s="65">
        <f t="shared" si="31"/>
        <v>4</v>
      </c>
      <c r="U96" s="65">
        <f t="shared" si="32"/>
        <v>2.25</v>
      </c>
      <c r="V96" s="65">
        <f aca="true" t="shared" si="37" ref="V96:V155">+IF(MIN(T96:U96)&gt;3,3,MIN(T96:U96))</f>
        <v>2.25</v>
      </c>
      <c r="W96" s="65">
        <f>+'ふん尿排泄原単位'!$K$7*365/(V96*10*1000)</f>
        <v>1.0447111111111114</v>
      </c>
      <c r="Y96" s="65">
        <f t="shared" si="33"/>
        <v>2.6666666666666665</v>
      </c>
      <c r="Z96" s="65">
        <f t="shared" si="34"/>
        <v>2.25</v>
      </c>
      <c r="AA96" s="65">
        <f aca="true" t="shared" si="38" ref="AA96:AA155">+IF(MIN(Y96:Z96)&gt;3,3,MIN(Y96:Z96))</f>
        <v>2.25</v>
      </c>
      <c r="AB96" s="65">
        <f>+'ふん尿排泄原単位'!$K$7*365/(AA96*10*1000)</f>
        <v>1.0447111111111114</v>
      </c>
    </row>
    <row r="97" spans="1:28" ht="15">
      <c r="A97" s="7" t="str">
        <f t="shared" si="25"/>
        <v>060103A</v>
      </c>
      <c r="B97" s="7" t="str">
        <f t="shared" si="18"/>
        <v>06</v>
      </c>
      <c r="C97" s="1" t="s">
        <v>398</v>
      </c>
      <c r="D97" s="66" t="s">
        <v>401</v>
      </c>
      <c r="E97" s="1" t="str">
        <f t="shared" si="26"/>
        <v>01</v>
      </c>
      <c r="F97" s="1" t="s">
        <v>4</v>
      </c>
      <c r="G97" s="7">
        <v>10</v>
      </c>
      <c r="H97" s="7">
        <v>12</v>
      </c>
      <c r="I97" s="7">
        <v>9</v>
      </c>
      <c r="J97" s="65">
        <f t="shared" si="27"/>
        <v>10</v>
      </c>
      <c r="K97" s="65">
        <f t="shared" si="28"/>
        <v>2.25</v>
      </c>
      <c r="L97" s="65">
        <f t="shared" si="35"/>
        <v>2.25</v>
      </c>
      <c r="M97" s="65">
        <f>+'ふん尿排泄原単位'!$K$7*365/(L97*10*1000)</f>
        <v>1.0447111111111114</v>
      </c>
      <c r="O97" s="65">
        <f t="shared" si="29"/>
        <v>10</v>
      </c>
      <c r="P97" s="65">
        <f t="shared" si="30"/>
        <v>2.25</v>
      </c>
      <c r="Q97" s="65">
        <f t="shared" si="36"/>
        <v>2.25</v>
      </c>
      <c r="R97" s="65">
        <f>+'ふん尿排泄原単位'!$K$7*365/(Q97*10*1000)</f>
        <v>1.0447111111111114</v>
      </c>
      <c r="T97" s="65">
        <f t="shared" si="31"/>
        <v>5</v>
      </c>
      <c r="U97" s="65">
        <f t="shared" si="32"/>
        <v>2.25</v>
      </c>
      <c r="V97" s="65">
        <f t="shared" si="37"/>
        <v>2.25</v>
      </c>
      <c r="W97" s="65">
        <f>+'ふん尿排泄原単位'!$K$7*365/(V97*10*1000)</f>
        <v>1.0447111111111114</v>
      </c>
      <c r="Y97" s="65">
        <f t="shared" si="33"/>
        <v>3.3333333333333335</v>
      </c>
      <c r="Z97" s="65">
        <f t="shared" si="34"/>
        <v>2.25</v>
      </c>
      <c r="AA97" s="65">
        <f t="shared" si="38"/>
        <v>2.25</v>
      </c>
      <c r="AB97" s="65">
        <f>+'ふん尿排泄原単位'!$K$7*365/(AA97*10*1000)</f>
        <v>1.0447111111111114</v>
      </c>
    </row>
    <row r="98" spans="1:28" ht="15">
      <c r="A98" s="7" t="str">
        <f t="shared" si="25"/>
        <v>060104A</v>
      </c>
      <c r="B98" s="7" t="str">
        <f t="shared" si="18"/>
        <v>06</v>
      </c>
      <c r="C98" s="1" t="s">
        <v>398</v>
      </c>
      <c r="D98" s="66" t="s">
        <v>402</v>
      </c>
      <c r="E98" s="1" t="str">
        <f t="shared" si="26"/>
        <v>01</v>
      </c>
      <c r="F98" s="1" t="s">
        <v>4</v>
      </c>
      <c r="G98" s="7">
        <v>8</v>
      </c>
      <c r="H98" s="7">
        <v>12</v>
      </c>
      <c r="I98" s="7">
        <v>9</v>
      </c>
      <c r="J98" s="65">
        <f t="shared" si="27"/>
        <v>8</v>
      </c>
      <c r="K98" s="65">
        <f t="shared" si="28"/>
        <v>2.25</v>
      </c>
      <c r="L98" s="65">
        <f t="shared" si="35"/>
        <v>2.25</v>
      </c>
      <c r="M98" s="65">
        <f>+'ふん尿排泄原単位'!$K$7*365/(L98*10*1000)</f>
        <v>1.0447111111111114</v>
      </c>
      <c r="O98" s="65">
        <f t="shared" si="29"/>
        <v>8</v>
      </c>
      <c r="P98" s="65">
        <f t="shared" si="30"/>
        <v>2.25</v>
      </c>
      <c r="Q98" s="65">
        <f t="shared" si="36"/>
        <v>2.25</v>
      </c>
      <c r="R98" s="65">
        <f>+'ふん尿排泄原単位'!$K$7*365/(Q98*10*1000)</f>
        <v>1.0447111111111114</v>
      </c>
      <c r="T98" s="65">
        <f t="shared" si="31"/>
        <v>4</v>
      </c>
      <c r="U98" s="65">
        <f t="shared" si="32"/>
        <v>2.25</v>
      </c>
      <c r="V98" s="65">
        <f t="shared" si="37"/>
        <v>2.25</v>
      </c>
      <c r="W98" s="65">
        <f>+'ふん尿排泄原単位'!$K$7*365/(V98*10*1000)</f>
        <v>1.0447111111111114</v>
      </c>
      <c r="Y98" s="65">
        <f t="shared" si="33"/>
        <v>2.6666666666666665</v>
      </c>
      <c r="Z98" s="65">
        <f t="shared" si="34"/>
        <v>2.25</v>
      </c>
      <c r="AA98" s="65">
        <f t="shared" si="38"/>
        <v>2.25</v>
      </c>
      <c r="AB98" s="65">
        <f>+'ふん尿排泄原単位'!$K$7*365/(AA98*10*1000)</f>
        <v>1.0447111111111114</v>
      </c>
    </row>
    <row r="99" spans="1:28" ht="15">
      <c r="A99" s="7" t="str">
        <f t="shared" si="25"/>
        <v>060105A</v>
      </c>
      <c r="B99" s="7" t="str">
        <f t="shared" si="18"/>
        <v>06</v>
      </c>
      <c r="C99" s="1" t="s">
        <v>398</v>
      </c>
      <c r="D99" s="66" t="s">
        <v>403</v>
      </c>
      <c r="E99" s="1" t="str">
        <f t="shared" si="26"/>
        <v>01</v>
      </c>
      <c r="F99" s="1" t="s">
        <v>4</v>
      </c>
      <c r="G99" s="7">
        <v>10</v>
      </c>
      <c r="H99" s="7">
        <v>12</v>
      </c>
      <c r="I99" s="7">
        <v>9</v>
      </c>
      <c r="J99" s="65">
        <f t="shared" si="27"/>
        <v>10</v>
      </c>
      <c r="K99" s="65">
        <f t="shared" si="28"/>
        <v>2.25</v>
      </c>
      <c r="L99" s="65">
        <f t="shared" si="35"/>
        <v>2.25</v>
      </c>
      <c r="M99" s="65">
        <f>+'ふん尿排泄原単位'!$K$7*365/(L99*10*1000)</f>
        <v>1.0447111111111114</v>
      </c>
      <c r="O99" s="65">
        <f t="shared" si="29"/>
        <v>10</v>
      </c>
      <c r="P99" s="65">
        <f t="shared" si="30"/>
        <v>2.25</v>
      </c>
      <c r="Q99" s="65">
        <f t="shared" si="36"/>
        <v>2.25</v>
      </c>
      <c r="R99" s="65">
        <f>+'ふん尿排泄原単位'!$K$7*365/(Q99*10*1000)</f>
        <v>1.0447111111111114</v>
      </c>
      <c r="T99" s="65">
        <f t="shared" si="31"/>
        <v>5</v>
      </c>
      <c r="U99" s="65">
        <f t="shared" si="32"/>
        <v>2.25</v>
      </c>
      <c r="V99" s="65">
        <f t="shared" si="37"/>
        <v>2.25</v>
      </c>
      <c r="W99" s="65">
        <f>+'ふん尿排泄原単位'!$K$7*365/(V99*10*1000)</f>
        <v>1.0447111111111114</v>
      </c>
      <c r="Y99" s="65">
        <f t="shared" si="33"/>
        <v>3.3333333333333335</v>
      </c>
      <c r="Z99" s="65">
        <f t="shared" si="34"/>
        <v>2.25</v>
      </c>
      <c r="AA99" s="65">
        <f t="shared" si="38"/>
        <v>2.25</v>
      </c>
      <c r="AB99" s="65">
        <f>+'ふん尿排泄原単位'!$K$7*365/(AA99*10*1000)</f>
        <v>1.0447111111111114</v>
      </c>
    </row>
    <row r="100" spans="1:28" ht="15">
      <c r="A100" s="7" t="str">
        <f t="shared" si="25"/>
        <v>060106A</v>
      </c>
      <c r="B100" s="7" t="str">
        <f t="shared" si="18"/>
        <v>06</v>
      </c>
      <c r="C100" s="1" t="s">
        <v>398</v>
      </c>
      <c r="D100" s="66" t="s">
        <v>404</v>
      </c>
      <c r="E100" s="1" t="str">
        <f t="shared" si="26"/>
        <v>01</v>
      </c>
      <c r="F100" s="1" t="s">
        <v>4</v>
      </c>
      <c r="G100" s="7">
        <v>10</v>
      </c>
      <c r="H100" s="7">
        <v>12</v>
      </c>
      <c r="I100" s="7">
        <v>9</v>
      </c>
      <c r="J100" s="65">
        <f t="shared" si="27"/>
        <v>10</v>
      </c>
      <c r="K100" s="65">
        <f t="shared" si="28"/>
        <v>2.25</v>
      </c>
      <c r="L100" s="65">
        <f t="shared" si="35"/>
        <v>2.25</v>
      </c>
      <c r="M100" s="65">
        <f>+'ふん尿排泄原単位'!$K$7*365/(L100*10*1000)</f>
        <v>1.0447111111111114</v>
      </c>
      <c r="O100" s="65">
        <f t="shared" si="29"/>
        <v>10</v>
      </c>
      <c r="P100" s="65">
        <f t="shared" si="30"/>
        <v>2.25</v>
      </c>
      <c r="Q100" s="65">
        <f t="shared" si="36"/>
        <v>2.25</v>
      </c>
      <c r="R100" s="65">
        <f>+'ふん尿排泄原単位'!$K$7*365/(Q100*10*1000)</f>
        <v>1.0447111111111114</v>
      </c>
      <c r="T100" s="65">
        <f t="shared" si="31"/>
        <v>5</v>
      </c>
      <c r="U100" s="65">
        <f t="shared" si="32"/>
        <v>2.25</v>
      </c>
      <c r="V100" s="65">
        <f t="shared" si="37"/>
        <v>2.25</v>
      </c>
      <c r="W100" s="65">
        <f>+'ふん尿排泄原単位'!$K$7*365/(V100*10*1000)</f>
        <v>1.0447111111111114</v>
      </c>
      <c r="Y100" s="65">
        <f t="shared" si="33"/>
        <v>3.3333333333333335</v>
      </c>
      <c r="Z100" s="65">
        <f t="shared" si="34"/>
        <v>2.25</v>
      </c>
      <c r="AA100" s="65">
        <f t="shared" si="38"/>
        <v>2.25</v>
      </c>
      <c r="AB100" s="65">
        <f>+'ふん尿排泄原単位'!$K$7*365/(AA100*10*1000)</f>
        <v>1.0447111111111114</v>
      </c>
    </row>
    <row r="101" spans="1:28" ht="15">
      <c r="A101" s="7" t="str">
        <f t="shared" si="25"/>
        <v>060107A</v>
      </c>
      <c r="B101" s="7" t="str">
        <f t="shared" si="18"/>
        <v>06</v>
      </c>
      <c r="C101" s="1" t="s">
        <v>398</v>
      </c>
      <c r="D101" s="66" t="s">
        <v>405</v>
      </c>
      <c r="E101" s="1" t="str">
        <f t="shared" si="26"/>
        <v>01</v>
      </c>
      <c r="F101" s="1" t="s">
        <v>4</v>
      </c>
      <c r="G101" s="7">
        <v>10</v>
      </c>
      <c r="H101" s="7">
        <v>12</v>
      </c>
      <c r="I101" s="7">
        <v>9</v>
      </c>
      <c r="J101" s="65">
        <f t="shared" si="27"/>
        <v>10</v>
      </c>
      <c r="K101" s="65">
        <f t="shared" si="28"/>
        <v>2.25</v>
      </c>
      <c r="L101" s="65">
        <f t="shared" si="35"/>
        <v>2.25</v>
      </c>
      <c r="M101" s="65">
        <f>+'ふん尿排泄原単位'!$K$7*365/(L101*10*1000)</f>
        <v>1.0447111111111114</v>
      </c>
      <c r="O101" s="65">
        <f t="shared" si="29"/>
        <v>10</v>
      </c>
      <c r="P101" s="65">
        <f t="shared" si="30"/>
        <v>2.25</v>
      </c>
      <c r="Q101" s="65">
        <f t="shared" si="36"/>
        <v>2.25</v>
      </c>
      <c r="R101" s="65">
        <f>+'ふん尿排泄原単位'!$K$7*365/(Q101*10*1000)</f>
        <v>1.0447111111111114</v>
      </c>
      <c r="T101" s="65">
        <f t="shared" si="31"/>
        <v>5</v>
      </c>
      <c r="U101" s="65">
        <f t="shared" si="32"/>
        <v>2.25</v>
      </c>
      <c r="V101" s="65">
        <f t="shared" si="37"/>
        <v>2.25</v>
      </c>
      <c r="W101" s="65">
        <f>+'ふん尿排泄原単位'!$K$7*365/(V101*10*1000)</f>
        <v>1.0447111111111114</v>
      </c>
      <c r="Y101" s="65">
        <f t="shared" si="33"/>
        <v>3.3333333333333335</v>
      </c>
      <c r="Z101" s="65">
        <f t="shared" si="34"/>
        <v>2.25</v>
      </c>
      <c r="AA101" s="65">
        <f t="shared" si="38"/>
        <v>2.25</v>
      </c>
      <c r="AB101" s="65">
        <f>+'ふん尿排泄原単位'!$K$7*365/(AA101*10*1000)</f>
        <v>1.0447111111111114</v>
      </c>
    </row>
    <row r="102" spans="1:28" ht="15">
      <c r="A102" s="7" t="str">
        <f t="shared" si="25"/>
        <v>060108A</v>
      </c>
      <c r="B102" s="7" t="str">
        <f t="shared" si="18"/>
        <v>06</v>
      </c>
      <c r="C102" s="1" t="s">
        <v>398</v>
      </c>
      <c r="D102" s="66" t="s">
        <v>406</v>
      </c>
      <c r="E102" s="1" t="str">
        <f t="shared" si="26"/>
        <v>01</v>
      </c>
      <c r="F102" s="1" t="s">
        <v>4</v>
      </c>
      <c r="G102" s="7">
        <v>10</v>
      </c>
      <c r="H102" s="7">
        <v>12</v>
      </c>
      <c r="I102" s="7">
        <v>9</v>
      </c>
      <c r="J102" s="65">
        <f t="shared" si="27"/>
        <v>10</v>
      </c>
      <c r="K102" s="65">
        <f t="shared" si="28"/>
        <v>2.25</v>
      </c>
      <c r="L102" s="65">
        <f t="shared" si="35"/>
        <v>2.25</v>
      </c>
      <c r="M102" s="65">
        <f>+'ふん尿排泄原単位'!$K$7*365/(L102*10*1000)</f>
        <v>1.0447111111111114</v>
      </c>
      <c r="O102" s="65">
        <f t="shared" si="29"/>
        <v>10</v>
      </c>
      <c r="P102" s="65">
        <f t="shared" si="30"/>
        <v>2.25</v>
      </c>
      <c r="Q102" s="65">
        <f t="shared" si="36"/>
        <v>2.25</v>
      </c>
      <c r="R102" s="65">
        <f>+'ふん尿排泄原単位'!$K$7*365/(Q102*10*1000)</f>
        <v>1.0447111111111114</v>
      </c>
      <c r="T102" s="65">
        <f t="shared" si="31"/>
        <v>5</v>
      </c>
      <c r="U102" s="65">
        <f t="shared" si="32"/>
        <v>2.25</v>
      </c>
      <c r="V102" s="65">
        <f t="shared" si="37"/>
        <v>2.25</v>
      </c>
      <c r="W102" s="65">
        <f>+'ふん尿排泄原単位'!$K$7*365/(V102*10*1000)</f>
        <v>1.0447111111111114</v>
      </c>
      <c r="Y102" s="65">
        <f t="shared" si="33"/>
        <v>3.3333333333333335</v>
      </c>
      <c r="Z102" s="65">
        <f t="shared" si="34"/>
        <v>2.25</v>
      </c>
      <c r="AA102" s="65">
        <f t="shared" si="38"/>
        <v>2.25</v>
      </c>
      <c r="AB102" s="65">
        <f>+'ふん尿排泄原単位'!$K$7*365/(AA102*10*1000)</f>
        <v>1.0447111111111114</v>
      </c>
    </row>
    <row r="103" spans="1:28" ht="15">
      <c r="A103" s="7" t="str">
        <f t="shared" si="25"/>
        <v>060109A</v>
      </c>
      <c r="B103" s="7" t="str">
        <f t="shared" si="18"/>
        <v>06</v>
      </c>
      <c r="C103" s="1" t="s">
        <v>398</v>
      </c>
      <c r="D103" s="66" t="s">
        <v>407</v>
      </c>
      <c r="E103" s="1" t="str">
        <f t="shared" si="26"/>
        <v>01</v>
      </c>
      <c r="F103" s="1" t="s">
        <v>4</v>
      </c>
      <c r="G103" s="7">
        <v>10</v>
      </c>
      <c r="H103" s="7">
        <v>12</v>
      </c>
      <c r="I103" s="7">
        <v>9</v>
      </c>
      <c r="J103" s="65">
        <f t="shared" si="27"/>
        <v>10</v>
      </c>
      <c r="K103" s="65">
        <f t="shared" si="28"/>
        <v>2.25</v>
      </c>
      <c r="L103" s="65">
        <f t="shared" si="35"/>
        <v>2.25</v>
      </c>
      <c r="M103" s="65">
        <f>+'ふん尿排泄原単位'!$K$7*365/(L103*10*1000)</f>
        <v>1.0447111111111114</v>
      </c>
      <c r="O103" s="65">
        <f t="shared" si="29"/>
        <v>10</v>
      </c>
      <c r="P103" s="65">
        <f t="shared" si="30"/>
        <v>2.25</v>
      </c>
      <c r="Q103" s="65">
        <f t="shared" si="36"/>
        <v>2.25</v>
      </c>
      <c r="R103" s="65">
        <f>+'ふん尿排泄原単位'!$K$7*365/(Q103*10*1000)</f>
        <v>1.0447111111111114</v>
      </c>
      <c r="T103" s="65">
        <f t="shared" si="31"/>
        <v>5</v>
      </c>
      <c r="U103" s="65">
        <f t="shared" si="32"/>
        <v>2.25</v>
      </c>
      <c r="V103" s="65">
        <f t="shared" si="37"/>
        <v>2.25</v>
      </c>
      <c r="W103" s="65">
        <f>+'ふん尿排泄原単位'!$K$7*365/(V103*10*1000)</f>
        <v>1.0447111111111114</v>
      </c>
      <c r="Y103" s="65">
        <f t="shared" si="33"/>
        <v>3.3333333333333335</v>
      </c>
      <c r="Z103" s="65">
        <f t="shared" si="34"/>
        <v>2.25</v>
      </c>
      <c r="AA103" s="65">
        <f t="shared" si="38"/>
        <v>2.25</v>
      </c>
      <c r="AB103" s="65">
        <f>+'ふん尿排泄原単位'!$K$7*365/(AA103*10*1000)</f>
        <v>1.0447111111111114</v>
      </c>
    </row>
    <row r="104" spans="1:28" ht="15">
      <c r="A104" s="7" t="str">
        <f t="shared" si="25"/>
        <v>060109B</v>
      </c>
      <c r="B104" s="7" t="str">
        <f t="shared" si="18"/>
        <v>06</v>
      </c>
      <c r="C104" s="1" t="s">
        <v>398</v>
      </c>
      <c r="D104" s="66" t="s">
        <v>408</v>
      </c>
      <c r="E104" s="1" t="str">
        <f t="shared" si="26"/>
        <v>01</v>
      </c>
      <c r="F104" s="1" t="s">
        <v>4</v>
      </c>
      <c r="G104" s="7">
        <v>10</v>
      </c>
      <c r="H104" s="7">
        <v>12</v>
      </c>
      <c r="I104" s="7">
        <v>9</v>
      </c>
      <c r="J104" s="65">
        <f t="shared" si="27"/>
        <v>10</v>
      </c>
      <c r="K104" s="65">
        <f t="shared" si="28"/>
        <v>2.25</v>
      </c>
      <c r="L104" s="65">
        <f t="shared" si="35"/>
        <v>2.25</v>
      </c>
      <c r="M104" s="65">
        <f>+'ふん尿排泄原単位'!$K$7*365/(L104*10*1000)</f>
        <v>1.0447111111111114</v>
      </c>
      <c r="O104" s="65">
        <f t="shared" si="29"/>
        <v>10</v>
      </c>
      <c r="P104" s="65">
        <f t="shared" si="30"/>
        <v>2.25</v>
      </c>
      <c r="Q104" s="65">
        <f t="shared" si="36"/>
        <v>2.25</v>
      </c>
      <c r="R104" s="65">
        <f>+'ふん尿排泄原単位'!$K$7*365/(Q104*10*1000)</f>
        <v>1.0447111111111114</v>
      </c>
      <c r="T104" s="65">
        <f t="shared" si="31"/>
        <v>5</v>
      </c>
      <c r="U104" s="65">
        <f t="shared" si="32"/>
        <v>2.25</v>
      </c>
      <c r="V104" s="65">
        <f t="shared" si="37"/>
        <v>2.25</v>
      </c>
      <c r="W104" s="65">
        <f>+'ふん尿排泄原単位'!$K$7*365/(V104*10*1000)</f>
        <v>1.0447111111111114</v>
      </c>
      <c r="Y104" s="65">
        <f t="shared" si="33"/>
        <v>3.3333333333333335</v>
      </c>
      <c r="Z104" s="65">
        <f t="shared" si="34"/>
        <v>2.25</v>
      </c>
      <c r="AA104" s="65">
        <f t="shared" si="38"/>
        <v>2.25</v>
      </c>
      <c r="AB104" s="65">
        <f>+'ふん尿排泄原単位'!$K$7*365/(AA104*10*1000)</f>
        <v>1.0447111111111114</v>
      </c>
    </row>
    <row r="105" spans="1:28" ht="15">
      <c r="A105" s="7" t="str">
        <f t="shared" si="25"/>
        <v>060110A</v>
      </c>
      <c r="B105" s="7" t="str">
        <f t="shared" si="18"/>
        <v>06</v>
      </c>
      <c r="C105" s="1" t="s">
        <v>398</v>
      </c>
      <c r="D105" s="66" t="s">
        <v>409</v>
      </c>
      <c r="E105" s="1" t="str">
        <f t="shared" si="26"/>
        <v>01</v>
      </c>
      <c r="F105" s="1" t="s">
        <v>4</v>
      </c>
      <c r="G105" s="7">
        <v>10</v>
      </c>
      <c r="H105" s="7">
        <v>12</v>
      </c>
      <c r="I105" s="7">
        <v>9</v>
      </c>
      <c r="J105" s="65">
        <f t="shared" si="27"/>
        <v>10</v>
      </c>
      <c r="K105" s="65">
        <f t="shared" si="28"/>
        <v>2.25</v>
      </c>
      <c r="L105" s="65">
        <f t="shared" si="35"/>
        <v>2.25</v>
      </c>
      <c r="M105" s="65">
        <f>+'ふん尿排泄原単位'!$K$7*365/(L105*10*1000)</f>
        <v>1.0447111111111114</v>
      </c>
      <c r="O105" s="65">
        <f t="shared" si="29"/>
        <v>10</v>
      </c>
      <c r="P105" s="65">
        <f t="shared" si="30"/>
        <v>2.25</v>
      </c>
      <c r="Q105" s="65">
        <f t="shared" si="36"/>
        <v>2.25</v>
      </c>
      <c r="R105" s="65">
        <f>+'ふん尿排泄原単位'!$K$7*365/(Q105*10*1000)</f>
        <v>1.0447111111111114</v>
      </c>
      <c r="T105" s="65">
        <f t="shared" si="31"/>
        <v>5</v>
      </c>
      <c r="U105" s="65">
        <f t="shared" si="32"/>
        <v>2.25</v>
      </c>
      <c r="V105" s="65">
        <f t="shared" si="37"/>
        <v>2.25</v>
      </c>
      <c r="W105" s="65">
        <f>+'ふん尿排泄原単位'!$K$7*365/(V105*10*1000)</f>
        <v>1.0447111111111114</v>
      </c>
      <c r="Y105" s="65">
        <f t="shared" si="33"/>
        <v>3.3333333333333335</v>
      </c>
      <c r="Z105" s="65">
        <f t="shared" si="34"/>
        <v>2.25</v>
      </c>
      <c r="AA105" s="65">
        <f t="shared" si="38"/>
        <v>2.25</v>
      </c>
      <c r="AB105" s="65">
        <f>+'ふん尿排泄原単位'!$K$7*365/(AA105*10*1000)</f>
        <v>1.0447111111111114</v>
      </c>
    </row>
    <row r="106" spans="1:28" ht="15">
      <c r="A106" s="7" t="str">
        <f t="shared" si="25"/>
        <v>060111A</v>
      </c>
      <c r="B106" s="7" t="str">
        <f t="shared" si="18"/>
        <v>06</v>
      </c>
      <c r="C106" s="1" t="s">
        <v>398</v>
      </c>
      <c r="D106" s="66" t="s">
        <v>410</v>
      </c>
      <c r="E106" s="1" t="str">
        <f t="shared" si="26"/>
        <v>01</v>
      </c>
      <c r="F106" s="1" t="s">
        <v>4</v>
      </c>
      <c r="G106" s="7">
        <v>8</v>
      </c>
      <c r="H106" s="7">
        <v>12</v>
      </c>
      <c r="I106" s="7">
        <v>9</v>
      </c>
      <c r="J106" s="65">
        <f t="shared" si="27"/>
        <v>8</v>
      </c>
      <c r="K106" s="65">
        <f t="shared" si="28"/>
        <v>2.25</v>
      </c>
      <c r="L106" s="65">
        <f t="shared" si="35"/>
        <v>2.25</v>
      </c>
      <c r="M106" s="65">
        <f>+'ふん尿排泄原単位'!$K$7*365/(L106*10*1000)</f>
        <v>1.0447111111111114</v>
      </c>
      <c r="O106" s="65">
        <f t="shared" si="29"/>
        <v>8</v>
      </c>
      <c r="P106" s="65">
        <f t="shared" si="30"/>
        <v>2.25</v>
      </c>
      <c r="Q106" s="65">
        <f t="shared" si="36"/>
        <v>2.25</v>
      </c>
      <c r="R106" s="65">
        <f>+'ふん尿排泄原単位'!$K$7*365/(Q106*10*1000)</f>
        <v>1.0447111111111114</v>
      </c>
      <c r="T106" s="65">
        <f t="shared" si="31"/>
        <v>4</v>
      </c>
      <c r="U106" s="65">
        <f t="shared" si="32"/>
        <v>2.25</v>
      </c>
      <c r="V106" s="65">
        <f t="shared" si="37"/>
        <v>2.25</v>
      </c>
      <c r="W106" s="65">
        <f>+'ふん尿排泄原単位'!$K$7*365/(V106*10*1000)</f>
        <v>1.0447111111111114</v>
      </c>
      <c r="Y106" s="65">
        <f t="shared" si="33"/>
        <v>2.6666666666666665</v>
      </c>
      <c r="Z106" s="65">
        <f t="shared" si="34"/>
        <v>2.25</v>
      </c>
      <c r="AA106" s="65">
        <f t="shared" si="38"/>
        <v>2.25</v>
      </c>
      <c r="AB106" s="65">
        <f>+'ふん尿排泄原単位'!$K$7*365/(AA106*10*1000)</f>
        <v>1.0447111111111114</v>
      </c>
    </row>
    <row r="107" spans="1:29" ht="15">
      <c r="A107" s="7" t="str">
        <f t="shared" si="25"/>
        <v>060112A</v>
      </c>
      <c r="B107" s="7" t="str">
        <f t="shared" si="18"/>
        <v>06</v>
      </c>
      <c r="C107" s="1" t="s">
        <v>398</v>
      </c>
      <c r="D107" s="66" t="s">
        <v>411</v>
      </c>
      <c r="E107" s="1" t="str">
        <f t="shared" si="26"/>
        <v>01</v>
      </c>
      <c r="F107" s="1" t="s">
        <v>4</v>
      </c>
      <c r="G107" s="2" t="s">
        <v>26</v>
      </c>
      <c r="H107" s="2" t="s">
        <v>26</v>
      </c>
      <c r="I107" s="2" t="s">
        <v>26</v>
      </c>
      <c r="J107" s="2" t="s">
        <v>26</v>
      </c>
      <c r="K107" s="2" t="s">
        <v>26</v>
      </c>
      <c r="L107" s="2" t="s">
        <v>26</v>
      </c>
      <c r="M107" s="2" t="s">
        <v>26</v>
      </c>
      <c r="O107" s="2" t="s">
        <v>26</v>
      </c>
      <c r="P107" s="2" t="s">
        <v>26</v>
      </c>
      <c r="Q107" s="2" t="s">
        <v>26</v>
      </c>
      <c r="R107" s="2" t="s">
        <v>26</v>
      </c>
      <c r="S107" s="2"/>
      <c r="T107" s="2" t="s">
        <v>26</v>
      </c>
      <c r="U107" s="2" t="s">
        <v>26</v>
      </c>
      <c r="V107" s="2" t="s">
        <v>26</v>
      </c>
      <c r="W107" s="2" t="s">
        <v>26</v>
      </c>
      <c r="X107" s="2"/>
      <c r="Y107" s="2" t="s">
        <v>26</v>
      </c>
      <c r="Z107" s="2" t="s">
        <v>26</v>
      </c>
      <c r="AA107" s="2" t="s">
        <v>26</v>
      </c>
      <c r="AB107" s="2" t="s">
        <v>26</v>
      </c>
      <c r="AC107" s="2"/>
    </row>
    <row r="108" spans="1:29" ht="15">
      <c r="A108" s="7" t="str">
        <f t="shared" si="25"/>
        <v>060112B</v>
      </c>
      <c r="B108" s="7" t="str">
        <f t="shared" si="18"/>
        <v>06</v>
      </c>
      <c r="C108" s="1" t="s">
        <v>398</v>
      </c>
      <c r="D108" s="66" t="s">
        <v>412</v>
      </c>
      <c r="E108" s="1" t="str">
        <f t="shared" si="26"/>
        <v>01</v>
      </c>
      <c r="F108" s="1" t="s">
        <v>4</v>
      </c>
      <c r="G108" s="2" t="s">
        <v>26</v>
      </c>
      <c r="H108" s="2" t="s">
        <v>26</v>
      </c>
      <c r="I108" s="2" t="s">
        <v>26</v>
      </c>
      <c r="J108" s="2" t="s">
        <v>26</v>
      </c>
      <c r="K108" s="2" t="s">
        <v>26</v>
      </c>
      <c r="L108" s="2" t="s">
        <v>26</v>
      </c>
      <c r="M108" s="2" t="s">
        <v>26</v>
      </c>
      <c r="O108" s="2" t="s">
        <v>26</v>
      </c>
      <c r="P108" s="2" t="s">
        <v>26</v>
      </c>
      <c r="Q108" s="2" t="s">
        <v>26</v>
      </c>
      <c r="R108" s="2" t="s">
        <v>26</v>
      </c>
      <c r="S108" s="2"/>
      <c r="T108" s="2" t="s">
        <v>26</v>
      </c>
      <c r="U108" s="2" t="s">
        <v>26</v>
      </c>
      <c r="V108" s="2" t="s">
        <v>26</v>
      </c>
      <c r="W108" s="2" t="s">
        <v>26</v>
      </c>
      <c r="X108" s="2"/>
      <c r="Y108" s="2" t="s">
        <v>26</v>
      </c>
      <c r="Z108" s="2" t="s">
        <v>26</v>
      </c>
      <c r="AA108" s="2" t="s">
        <v>26</v>
      </c>
      <c r="AB108" s="2" t="s">
        <v>26</v>
      </c>
      <c r="AC108" s="2"/>
    </row>
    <row r="109" spans="1:28" ht="15">
      <c r="A109" s="7" t="str">
        <f t="shared" si="25"/>
        <v>060113A</v>
      </c>
      <c r="B109" s="7" t="str">
        <f t="shared" si="18"/>
        <v>06</v>
      </c>
      <c r="C109" s="1" t="s">
        <v>398</v>
      </c>
      <c r="D109" s="66" t="s">
        <v>413</v>
      </c>
      <c r="E109" s="1" t="str">
        <f t="shared" si="26"/>
        <v>01</v>
      </c>
      <c r="F109" s="1" t="s">
        <v>4</v>
      </c>
      <c r="G109" s="7">
        <v>12</v>
      </c>
      <c r="H109" s="7">
        <v>12</v>
      </c>
      <c r="I109" s="7">
        <v>9</v>
      </c>
      <c r="J109" s="65">
        <f t="shared" si="27"/>
        <v>12</v>
      </c>
      <c r="K109" s="65">
        <f t="shared" si="28"/>
        <v>2.25</v>
      </c>
      <c r="L109" s="65">
        <f t="shared" si="35"/>
        <v>2.25</v>
      </c>
      <c r="M109" s="65">
        <f>+'ふん尿排泄原単位'!$K$7*365/(L109*10*1000)</f>
        <v>1.0447111111111114</v>
      </c>
      <c r="O109" s="65">
        <f t="shared" si="29"/>
        <v>12</v>
      </c>
      <c r="P109" s="65">
        <f t="shared" si="30"/>
        <v>2.25</v>
      </c>
      <c r="Q109" s="65">
        <f t="shared" si="36"/>
        <v>2.25</v>
      </c>
      <c r="R109" s="65">
        <f>+'ふん尿排泄原単位'!$K$7*365/(Q109*10*1000)</f>
        <v>1.0447111111111114</v>
      </c>
      <c r="T109" s="65">
        <f t="shared" si="31"/>
        <v>6</v>
      </c>
      <c r="U109" s="65">
        <f t="shared" si="32"/>
        <v>2.25</v>
      </c>
      <c r="V109" s="65">
        <f t="shared" si="37"/>
        <v>2.25</v>
      </c>
      <c r="W109" s="65">
        <f>+'ふん尿排泄原単位'!$K$7*365/(V109*10*1000)</f>
        <v>1.0447111111111114</v>
      </c>
      <c r="Y109" s="65">
        <f t="shared" si="33"/>
        <v>4</v>
      </c>
      <c r="Z109" s="65">
        <f t="shared" si="34"/>
        <v>2.25</v>
      </c>
      <c r="AA109" s="65">
        <f t="shared" si="38"/>
        <v>2.25</v>
      </c>
      <c r="AB109" s="65">
        <f>+'ふん尿排泄原単位'!$K$7*365/(AA109*10*1000)</f>
        <v>1.0447111111111114</v>
      </c>
    </row>
    <row r="110" spans="1:28" ht="15">
      <c r="A110" s="7" t="str">
        <f t="shared" si="25"/>
        <v>060114A</v>
      </c>
      <c r="B110" s="7" t="str">
        <f t="shared" si="18"/>
        <v>06</v>
      </c>
      <c r="C110" s="1" t="s">
        <v>398</v>
      </c>
      <c r="D110" s="66" t="s">
        <v>414</v>
      </c>
      <c r="E110" s="1" t="str">
        <f t="shared" si="26"/>
        <v>01</v>
      </c>
      <c r="F110" s="1" t="s">
        <v>4</v>
      </c>
      <c r="G110" s="7">
        <v>12</v>
      </c>
      <c r="H110" s="7">
        <v>12</v>
      </c>
      <c r="I110" s="7">
        <v>9</v>
      </c>
      <c r="J110" s="65">
        <f t="shared" si="27"/>
        <v>12</v>
      </c>
      <c r="K110" s="65">
        <f t="shared" si="28"/>
        <v>2.25</v>
      </c>
      <c r="L110" s="65">
        <f t="shared" si="35"/>
        <v>2.25</v>
      </c>
      <c r="M110" s="65">
        <f>+'ふん尿排泄原単位'!$K$7*365/(L110*10*1000)</f>
        <v>1.0447111111111114</v>
      </c>
      <c r="O110" s="65">
        <f t="shared" si="29"/>
        <v>12</v>
      </c>
      <c r="P110" s="65">
        <f t="shared" si="30"/>
        <v>2.25</v>
      </c>
      <c r="Q110" s="65">
        <f t="shared" si="36"/>
        <v>2.25</v>
      </c>
      <c r="R110" s="65">
        <f>+'ふん尿排泄原単位'!$K$7*365/(Q110*10*1000)</f>
        <v>1.0447111111111114</v>
      </c>
      <c r="T110" s="65">
        <f t="shared" si="31"/>
        <v>6</v>
      </c>
      <c r="U110" s="65">
        <f t="shared" si="32"/>
        <v>2.25</v>
      </c>
      <c r="V110" s="65">
        <f t="shared" si="37"/>
        <v>2.25</v>
      </c>
      <c r="W110" s="65">
        <f>+'ふん尿排泄原単位'!$K$7*365/(V110*10*1000)</f>
        <v>1.0447111111111114</v>
      </c>
      <c r="Y110" s="65">
        <f t="shared" si="33"/>
        <v>4</v>
      </c>
      <c r="Z110" s="65">
        <f t="shared" si="34"/>
        <v>2.25</v>
      </c>
      <c r="AA110" s="65">
        <f t="shared" si="38"/>
        <v>2.25</v>
      </c>
      <c r="AB110" s="65">
        <f>+'ふん尿排泄原単位'!$K$7*365/(AA110*10*1000)</f>
        <v>1.0447111111111114</v>
      </c>
    </row>
    <row r="111" spans="1:28" ht="15">
      <c r="A111" s="7" t="str">
        <f t="shared" si="25"/>
        <v>060115A</v>
      </c>
      <c r="B111" s="7" t="str">
        <f t="shared" si="18"/>
        <v>06</v>
      </c>
      <c r="C111" s="1" t="s">
        <v>398</v>
      </c>
      <c r="D111" s="66" t="s">
        <v>415</v>
      </c>
      <c r="E111" s="1" t="str">
        <f t="shared" si="26"/>
        <v>01</v>
      </c>
      <c r="F111" s="1" t="s">
        <v>4</v>
      </c>
      <c r="G111" s="7">
        <v>10</v>
      </c>
      <c r="H111" s="7">
        <v>12</v>
      </c>
      <c r="I111" s="7">
        <v>9</v>
      </c>
      <c r="J111" s="65">
        <f t="shared" si="27"/>
        <v>10</v>
      </c>
      <c r="K111" s="65">
        <f t="shared" si="28"/>
        <v>2.25</v>
      </c>
      <c r="L111" s="65">
        <f t="shared" si="35"/>
        <v>2.25</v>
      </c>
      <c r="M111" s="65">
        <f>+'ふん尿排泄原単位'!$K$7*365/(L111*10*1000)</f>
        <v>1.0447111111111114</v>
      </c>
      <c r="O111" s="65">
        <f t="shared" si="29"/>
        <v>10</v>
      </c>
      <c r="P111" s="65">
        <f t="shared" si="30"/>
        <v>2.25</v>
      </c>
      <c r="Q111" s="65">
        <f t="shared" si="36"/>
        <v>2.25</v>
      </c>
      <c r="R111" s="65">
        <f>+'ふん尿排泄原単位'!$K$7*365/(Q111*10*1000)</f>
        <v>1.0447111111111114</v>
      </c>
      <c r="T111" s="65">
        <f t="shared" si="31"/>
        <v>5</v>
      </c>
      <c r="U111" s="65">
        <f t="shared" si="32"/>
        <v>2.25</v>
      </c>
      <c r="V111" s="65">
        <f t="shared" si="37"/>
        <v>2.25</v>
      </c>
      <c r="W111" s="65">
        <f>+'ふん尿排泄原単位'!$K$7*365/(V111*10*1000)</f>
        <v>1.0447111111111114</v>
      </c>
      <c r="Y111" s="65">
        <f t="shared" si="33"/>
        <v>3.3333333333333335</v>
      </c>
      <c r="Z111" s="65">
        <f t="shared" si="34"/>
        <v>2.25</v>
      </c>
      <c r="AA111" s="65">
        <f t="shared" si="38"/>
        <v>2.25</v>
      </c>
      <c r="AB111" s="65">
        <f>+'ふん尿排泄原単位'!$K$7*365/(AA111*10*1000)</f>
        <v>1.0447111111111114</v>
      </c>
    </row>
    <row r="112" spans="1:28" ht="15">
      <c r="A112" s="7" t="str">
        <f t="shared" si="25"/>
        <v>060116A</v>
      </c>
      <c r="B112" s="7" t="str">
        <f t="shared" si="18"/>
        <v>06</v>
      </c>
      <c r="C112" s="1" t="s">
        <v>398</v>
      </c>
      <c r="D112" s="66" t="s">
        <v>416</v>
      </c>
      <c r="E112" s="1" t="str">
        <f t="shared" si="26"/>
        <v>01</v>
      </c>
      <c r="F112" s="1" t="s">
        <v>4</v>
      </c>
      <c r="G112" s="7">
        <v>11</v>
      </c>
      <c r="H112" s="7">
        <v>12</v>
      </c>
      <c r="I112" s="7">
        <v>9</v>
      </c>
      <c r="J112" s="65">
        <f t="shared" si="27"/>
        <v>11</v>
      </c>
      <c r="K112" s="65">
        <f t="shared" si="28"/>
        <v>2.25</v>
      </c>
      <c r="L112" s="65">
        <f t="shared" si="35"/>
        <v>2.25</v>
      </c>
      <c r="M112" s="65">
        <f>+'ふん尿排泄原単位'!$K$7*365/(L112*10*1000)</f>
        <v>1.0447111111111114</v>
      </c>
      <c r="O112" s="65">
        <f t="shared" si="29"/>
        <v>11</v>
      </c>
      <c r="P112" s="65">
        <f t="shared" si="30"/>
        <v>2.25</v>
      </c>
      <c r="Q112" s="65">
        <f t="shared" si="36"/>
        <v>2.25</v>
      </c>
      <c r="R112" s="65">
        <f>+'ふん尿排泄原単位'!$K$7*365/(Q112*10*1000)</f>
        <v>1.0447111111111114</v>
      </c>
      <c r="T112" s="65">
        <f t="shared" si="31"/>
        <v>5.5</v>
      </c>
      <c r="U112" s="65">
        <f t="shared" si="32"/>
        <v>2.25</v>
      </c>
      <c r="V112" s="65">
        <f t="shared" si="37"/>
        <v>2.25</v>
      </c>
      <c r="W112" s="65">
        <f>+'ふん尿排泄原単位'!$K$7*365/(V112*10*1000)</f>
        <v>1.0447111111111114</v>
      </c>
      <c r="Y112" s="65">
        <f t="shared" si="33"/>
        <v>3.6666666666666665</v>
      </c>
      <c r="Z112" s="65">
        <f t="shared" si="34"/>
        <v>2.25</v>
      </c>
      <c r="AA112" s="65">
        <f t="shared" si="38"/>
        <v>2.25</v>
      </c>
      <c r="AB112" s="65">
        <f>+'ふん尿排泄原単位'!$K$7*365/(AA112*10*1000)</f>
        <v>1.0447111111111114</v>
      </c>
    </row>
    <row r="113" spans="1:28" ht="15">
      <c r="A113" s="7" t="str">
        <f t="shared" si="25"/>
        <v>060117A</v>
      </c>
      <c r="B113" s="7" t="str">
        <f t="shared" si="18"/>
        <v>06</v>
      </c>
      <c r="C113" s="1" t="s">
        <v>398</v>
      </c>
      <c r="D113" s="66" t="s">
        <v>417</v>
      </c>
      <c r="E113" s="1" t="str">
        <f t="shared" si="26"/>
        <v>01</v>
      </c>
      <c r="F113" s="1" t="s">
        <v>4</v>
      </c>
      <c r="G113" s="7">
        <v>10</v>
      </c>
      <c r="H113" s="7">
        <v>12</v>
      </c>
      <c r="I113" s="7">
        <v>9</v>
      </c>
      <c r="J113" s="65">
        <f t="shared" si="27"/>
        <v>10</v>
      </c>
      <c r="K113" s="65">
        <f t="shared" si="28"/>
        <v>2.25</v>
      </c>
      <c r="L113" s="65">
        <f t="shared" si="35"/>
        <v>2.25</v>
      </c>
      <c r="M113" s="65">
        <f>+'ふん尿排泄原単位'!$K$7*365/(L113*10*1000)</f>
        <v>1.0447111111111114</v>
      </c>
      <c r="O113" s="65">
        <f t="shared" si="29"/>
        <v>10</v>
      </c>
      <c r="P113" s="65">
        <f t="shared" si="30"/>
        <v>2.25</v>
      </c>
      <c r="Q113" s="65">
        <f t="shared" si="36"/>
        <v>2.25</v>
      </c>
      <c r="R113" s="65">
        <f>+'ふん尿排泄原単位'!$K$7*365/(Q113*10*1000)</f>
        <v>1.0447111111111114</v>
      </c>
      <c r="T113" s="65">
        <f t="shared" si="31"/>
        <v>5</v>
      </c>
      <c r="U113" s="65">
        <f t="shared" si="32"/>
        <v>2.25</v>
      </c>
      <c r="V113" s="65">
        <f t="shared" si="37"/>
        <v>2.25</v>
      </c>
      <c r="W113" s="65">
        <f>+'ふん尿排泄原単位'!$K$7*365/(V113*10*1000)</f>
        <v>1.0447111111111114</v>
      </c>
      <c r="Y113" s="65">
        <f t="shared" si="33"/>
        <v>3.3333333333333335</v>
      </c>
      <c r="Z113" s="65">
        <f t="shared" si="34"/>
        <v>2.25</v>
      </c>
      <c r="AA113" s="65">
        <f t="shared" si="38"/>
        <v>2.25</v>
      </c>
      <c r="AB113" s="65">
        <f>+'ふん尿排泄原単位'!$K$7*365/(AA113*10*1000)</f>
        <v>1.0447111111111114</v>
      </c>
    </row>
    <row r="114" spans="1:28" ht="15">
      <c r="A114" s="7" t="str">
        <f t="shared" si="25"/>
        <v>060118A</v>
      </c>
      <c r="B114" s="7" t="str">
        <f t="shared" si="18"/>
        <v>06</v>
      </c>
      <c r="C114" s="1" t="s">
        <v>398</v>
      </c>
      <c r="D114" s="66" t="s">
        <v>418</v>
      </c>
      <c r="E114" s="1" t="str">
        <f t="shared" si="26"/>
        <v>01</v>
      </c>
      <c r="F114" s="1" t="s">
        <v>4</v>
      </c>
      <c r="G114" s="2" t="s">
        <v>26</v>
      </c>
      <c r="H114" s="2" t="s">
        <v>26</v>
      </c>
      <c r="I114" s="2" t="s">
        <v>26</v>
      </c>
      <c r="J114" s="2" t="s">
        <v>26</v>
      </c>
      <c r="K114" s="2" t="s">
        <v>26</v>
      </c>
      <c r="L114" s="2" t="s">
        <v>26</v>
      </c>
      <c r="M114" s="2" t="s">
        <v>26</v>
      </c>
      <c r="O114" s="2" t="s">
        <v>26</v>
      </c>
      <c r="P114" s="2" t="s">
        <v>26</v>
      </c>
      <c r="Q114" s="2" t="s">
        <v>26</v>
      </c>
      <c r="R114" s="2" t="s">
        <v>26</v>
      </c>
      <c r="S114" s="2"/>
      <c r="T114" s="2" t="s">
        <v>26</v>
      </c>
      <c r="U114" s="2" t="s">
        <v>26</v>
      </c>
      <c r="V114" s="2" t="s">
        <v>26</v>
      </c>
      <c r="W114" s="2" t="s">
        <v>26</v>
      </c>
      <c r="X114" s="2"/>
      <c r="Y114" s="2" t="s">
        <v>26</v>
      </c>
      <c r="Z114" s="2" t="s">
        <v>26</v>
      </c>
      <c r="AA114" s="2" t="s">
        <v>26</v>
      </c>
      <c r="AB114" s="2" t="s">
        <v>26</v>
      </c>
    </row>
    <row r="115" spans="1:28" ht="15">
      <c r="A115" s="7" t="str">
        <f t="shared" si="25"/>
        <v>060118B</v>
      </c>
      <c r="B115" s="7" t="str">
        <f t="shared" si="18"/>
        <v>06</v>
      </c>
      <c r="C115" s="1" t="s">
        <v>398</v>
      </c>
      <c r="D115" s="63" t="s">
        <v>419</v>
      </c>
      <c r="E115" s="1" t="str">
        <f t="shared" si="26"/>
        <v>01</v>
      </c>
      <c r="F115" s="1" t="s">
        <v>4</v>
      </c>
      <c r="G115" s="2" t="s">
        <v>26</v>
      </c>
      <c r="H115" s="2" t="s">
        <v>26</v>
      </c>
      <c r="I115" s="2" t="s">
        <v>26</v>
      </c>
      <c r="J115" s="2" t="s">
        <v>26</v>
      </c>
      <c r="K115" s="2" t="s">
        <v>26</v>
      </c>
      <c r="L115" s="2" t="s">
        <v>26</v>
      </c>
      <c r="M115" s="2" t="s">
        <v>26</v>
      </c>
      <c r="O115" s="2" t="s">
        <v>26</v>
      </c>
      <c r="P115" s="2" t="s">
        <v>26</v>
      </c>
      <c r="Q115" s="2" t="s">
        <v>26</v>
      </c>
      <c r="R115" s="2" t="s">
        <v>26</v>
      </c>
      <c r="S115" s="2"/>
      <c r="T115" s="2" t="s">
        <v>26</v>
      </c>
      <c r="U115" s="2" t="s">
        <v>26</v>
      </c>
      <c r="V115" s="2" t="s">
        <v>26</v>
      </c>
      <c r="W115" s="2" t="s">
        <v>26</v>
      </c>
      <c r="X115" s="2"/>
      <c r="Y115" s="2" t="s">
        <v>26</v>
      </c>
      <c r="Z115" s="2" t="s">
        <v>26</v>
      </c>
      <c r="AA115" s="2" t="s">
        <v>26</v>
      </c>
      <c r="AB115" s="2" t="s">
        <v>26</v>
      </c>
    </row>
    <row r="116" spans="1:28" ht="15">
      <c r="A116" s="7" t="str">
        <f t="shared" si="25"/>
        <v>060201A</v>
      </c>
      <c r="B116" s="7" t="str">
        <f t="shared" si="18"/>
        <v>06</v>
      </c>
      <c r="C116" s="1" t="s">
        <v>398</v>
      </c>
      <c r="D116" s="66" t="s">
        <v>399</v>
      </c>
      <c r="E116" s="1" t="str">
        <f t="shared" si="26"/>
        <v>02</v>
      </c>
      <c r="F116" s="1" t="s">
        <v>11</v>
      </c>
      <c r="G116" s="7">
        <v>7</v>
      </c>
      <c r="H116" s="7">
        <v>14</v>
      </c>
      <c r="I116" s="7">
        <v>10</v>
      </c>
      <c r="J116" s="65">
        <f t="shared" si="27"/>
        <v>7</v>
      </c>
      <c r="K116" s="65">
        <f t="shared" si="28"/>
        <v>2.5</v>
      </c>
      <c r="L116" s="65">
        <f t="shared" si="35"/>
        <v>2.5</v>
      </c>
      <c r="M116" s="65">
        <f>+'ふん尿排泄原単位'!$K$7*365/(L116*10*1000)</f>
        <v>0.9402400000000002</v>
      </c>
      <c r="O116" s="65">
        <f t="shared" si="29"/>
        <v>7</v>
      </c>
      <c r="P116" s="65">
        <f t="shared" si="30"/>
        <v>2.5</v>
      </c>
      <c r="Q116" s="65">
        <f t="shared" si="36"/>
        <v>2.5</v>
      </c>
      <c r="R116" s="65">
        <f>+'ふん尿排泄原単位'!$K$7*365/(Q116*10*1000)</f>
        <v>0.9402400000000002</v>
      </c>
      <c r="T116" s="65">
        <f t="shared" si="31"/>
        <v>3.5</v>
      </c>
      <c r="U116" s="65">
        <f t="shared" si="32"/>
        <v>2.5</v>
      </c>
      <c r="V116" s="65">
        <f t="shared" si="37"/>
        <v>2.5</v>
      </c>
      <c r="W116" s="65">
        <f>+'ふん尿排泄原単位'!$K$7*365/(V116*10*1000)</f>
        <v>0.9402400000000002</v>
      </c>
      <c r="Y116" s="65">
        <f t="shared" si="33"/>
        <v>2.3333333333333335</v>
      </c>
      <c r="Z116" s="65">
        <f t="shared" si="34"/>
        <v>2.5</v>
      </c>
      <c r="AA116" s="65">
        <f t="shared" si="38"/>
        <v>2.3333333333333335</v>
      </c>
      <c r="AB116" s="65">
        <f>+'ふん尿排泄原単位'!$K$7*365/(AA116*10*1000)</f>
        <v>1.0074</v>
      </c>
    </row>
    <row r="117" spans="1:28" ht="15">
      <c r="A117" s="7" t="str">
        <f t="shared" si="25"/>
        <v>060202A</v>
      </c>
      <c r="B117" s="7" t="str">
        <f t="shared" si="18"/>
        <v>06</v>
      </c>
      <c r="C117" s="1" t="s">
        <v>398</v>
      </c>
      <c r="D117" s="66" t="s">
        <v>400</v>
      </c>
      <c r="E117" s="1" t="str">
        <f t="shared" si="26"/>
        <v>02</v>
      </c>
      <c r="F117" s="1" t="s">
        <v>11</v>
      </c>
      <c r="G117" s="7">
        <v>7</v>
      </c>
      <c r="H117" s="7">
        <v>14</v>
      </c>
      <c r="I117" s="7">
        <v>10</v>
      </c>
      <c r="J117" s="65">
        <f t="shared" si="27"/>
        <v>7</v>
      </c>
      <c r="K117" s="65">
        <f t="shared" si="28"/>
        <v>2.5</v>
      </c>
      <c r="L117" s="65">
        <f t="shared" si="35"/>
        <v>2.5</v>
      </c>
      <c r="M117" s="65">
        <f>+'ふん尿排泄原単位'!$K$7*365/(L117*10*1000)</f>
        <v>0.9402400000000002</v>
      </c>
      <c r="O117" s="65">
        <f t="shared" si="29"/>
        <v>7</v>
      </c>
      <c r="P117" s="65">
        <f t="shared" si="30"/>
        <v>2.5</v>
      </c>
      <c r="Q117" s="65">
        <f t="shared" si="36"/>
        <v>2.5</v>
      </c>
      <c r="R117" s="65">
        <f>+'ふん尿排泄原単位'!$K$7*365/(Q117*10*1000)</f>
        <v>0.9402400000000002</v>
      </c>
      <c r="T117" s="65">
        <f t="shared" si="31"/>
        <v>3.5</v>
      </c>
      <c r="U117" s="65">
        <f t="shared" si="32"/>
        <v>2.5</v>
      </c>
      <c r="V117" s="65">
        <f t="shared" si="37"/>
        <v>2.5</v>
      </c>
      <c r="W117" s="65">
        <f>+'ふん尿排泄原単位'!$K$7*365/(V117*10*1000)</f>
        <v>0.9402400000000002</v>
      </c>
      <c r="Y117" s="65">
        <f t="shared" si="33"/>
        <v>2.3333333333333335</v>
      </c>
      <c r="Z117" s="65">
        <f t="shared" si="34"/>
        <v>2.5</v>
      </c>
      <c r="AA117" s="65">
        <f t="shared" si="38"/>
        <v>2.3333333333333335</v>
      </c>
      <c r="AB117" s="65">
        <f>+'ふん尿排泄原単位'!$K$7*365/(AA117*10*1000)</f>
        <v>1.0074</v>
      </c>
    </row>
    <row r="118" spans="1:28" ht="15">
      <c r="A118" s="7" t="str">
        <f t="shared" si="25"/>
        <v>060203A</v>
      </c>
      <c r="B118" s="7" t="str">
        <f t="shared" si="18"/>
        <v>06</v>
      </c>
      <c r="C118" s="1" t="s">
        <v>398</v>
      </c>
      <c r="D118" s="66" t="s">
        <v>401</v>
      </c>
      <c r="E118" s="1" t="str">
        <f t="shared" si="26"/>
        <v>02</v>
      </c>
      <c r="F118" s="1" t="s">
        <v>11</v>
      </c>
      <c r="G118" s="2" t="s">
        <v>26</v>
      </c>
      <c r="H118" s="2" t="s">
        <v>26</v>
      </c>
      <c r="I118" s="2" t="s">
        <v>26</v>
      </c>
      <c r="J118" s="2" t="s">
        <v>26</v>
      </c>
      <c r="K118" s="2" t="s">
        <v>26</v>
      </c>
      <c r="L118" s="2" t="s">
        <v>26</v>
      </c>
      <c r="M118" s="2" t="s">
        <v>26</v>
      </c>
      <c r="O118" s="2" t="s">
        <v>26</v>
      </c>
      <c r="P118" s="2" t="s">
        <v>26</v>
      </c>
      <c r="Q118" s="2" t="s">
        <v>26</v>
      </c>
      <c r="R118" s="2" t="s">
        <v>26</v>
      </c>
      <c r="S118" s="2"/>
      <c r="T118" s="2" t="s">
        <v>26</v>
      </c>
      <c r="U118" s="2" t="s">
        <v>26</v>
      </c>
      <c r="V118" s="2" t="s">
        <v>26</v>
      </c>
      <c r="W118" s="2" t="s">
        <v>26</v>
      </c>
      <c r="X118" s="2"/>
      <c r="Y118" s="2" t="s">
        <v>26</v>
      </c>
      <c r="Z118" s="2" t="s">
        <v>26</v>
      </c>
      <c r="AA118" s="2" t="s">
        <v>26</v>
      </c>
      <c r="AB118" s="2" t="s">
        <v>26</v>
      </c>
    </row>
    <row r="119" spans="1:28" ht="15">
      <c r="A119" s="7" t="str">
        <f t="shared" si="25"/>
        <v>060204A</v>
      </c>
      <c r="B119" s="7" t="str">
        <f t="shared" si="18"/>
        <v>06</v>
      </c>
      <c r="C119" s="1" t="s">
        <v>398</v>
      </c>
      <c r="D119" s="66" t="s">
        <v>402</v>
      </c>
      <c r="E119" s="1" t="str">
        <f t="shared" si="26"/>
        <v>02</v>
      </c>
      <c r="F119" s="1" t="s">
        <v>11</v>
      </c>
      <c r="G119" s="7">
        <v>7</v>
      </c>
      <c r="H119" s="7">
        <v>14</v>
      </c>
      <c r="I119" s="7">
        <v>10</v>
      </c>
      <c r="J119" s="65">
        <f t="shared" si="27"/>
        <v>7</v>
      </c>
      <c r="K119" s="65">
        <f t="shared" si="28"/>
        <v>2.5</v>
      </c>
      <c r="L119" s="65">
        <f t="shared" si="35"/>
        <v>2.5</v>
      </c>
      <c r="M119" s="65">
        <f>+'ふん尿排泄原単位'!$K$7*365/(L119*10*1000)</f>
        <v>0.9402400000000002</v>
      </c>
      <c r="O119" s="65">
        <f t="shared" si="29"/>
        <v>7</v>
      </c>
      <c r="P119" s="65">
        <f t="shared" si="30"/>
        <v>2.5</v>
      </c>
      <c r="Q119" s="65">
        <f t="shared" si="36"/>
        <v>2.5</v>
      </c>
      <c r="R119" s="65">
        <f>+'ふん尿排泄原単位'!$K$7*365/(Q119*10*1000)</f>
        <v>0.9402400000000002</v>
      </c>
      <c r="T119" s="65">
        <f t="shared" si="31"/>
        <v>3.5</v>
      </c>
      <c r="U119" s="65">
        <f t="shared" si="32"/>
        <v>2.5</v>
      </c>
      <c r="V119" s="65">
        <f t="shared" si="37"/>
        <v>2.5</v>
      </c>
      <c r="W119" s="65">
        <f>+'ふん尿排泄原単位'!$K$7*365/(V119*10*1000)</f>
        <v>0.9402400000000002</v>
      </c>
      <c r="Y119" s="65">
        <f t="shared" si="33"/>
        <v>2.3333333333333335</v>
      </c>
      <c r="Z119" s="65">
        <f t="shared" si="34"/>
        <v>2.5</v>
      </c>
      <c r="AA119" s="65">
        <f t="shared" si="38"/>
        <v>2.3333333333333335</v>
      </c>
      <c r="AB119" s="65">
        <f>+'ふん尿排泄原単位'!$K$7*365/(AA119*10*1000)</f>
        <v>1.0074</v>
      </c>
    </row>
    <row r="120" spans="1:28" ht="15">
      <c r="A120" s="7" t="str">
        <f t="shared" si="25"/>
        <v>060205A</v>
      </c>
      <c r="B120" s="7" t="str">
        <f t="shared" si="18"/>
        <v>06</v>
      </c>
      <c r="C120" s="1" t="s">
        <v>398</v>
      </c>
      <c r="D120" s="66" t="s">
        <v>403</v>
      </c>
      <c r="E120" s="1" t="str">
        <f t="shared" si="26"/>
        <v>02</v>
      </c>
      <c r="F120" s="1" t="s">
        <v>11</v>
      </c>
      <c r="G120" s="7">
        <v>7</v>
      </c>
      <c r="H120" s="7">
        <v>14</v>
      </c>
      <c r="I120" s="7">
        <v>10</v>
      </c>
      <c r="J120" s="65">
        <f t="shared" si="27"/>
        <v>7</v>
      </c>
      <c r="K120" s="65">
        <f t="shared" si="28"/>
        <v>2.5</v>
      </c>
      <c r="L120" s="65">
        <f t="shared" si="35"/>
        <v>2.5</v>
      </c>
      <c r="M120" s="65">
        <f>+'ふん尿排泄原単位'!$K$7*365/(L120*10*1000)</f>
        <v>0.9402400000000002</v>
      </c>
      <c r="O120" s="65">
        <f t="shared" si="29"/>
        <v>7</v>
      </c>
      <c r="P120" s="65">
        <f t="shared" si="30"/>
        <v>2.5</v>
      </c>
      <c r="Q120" s="65">
        <f t="shared" si="36"/>
        <v>2.5</v>
      </c>
      <c r="R120" s="65">
        <f>+'ふん尿排泄原単位'!$K$7*365/(Q120*10*1000)</f>
        <v>0.9402400000000002</v>
      </c>
      <c r="T120" s="65">
        <f t="shared" si="31"/>
        <v>3.5</v>
      </c>
      <c r="U120" s="65">
        <f t="shared" si="32"/>
        <v>2.5</v>
      </c>
      <c r="V120" s="65">
        <f t="shared" si="37"/>
        <v>2.5</v>
      </c>
      <c r="W120" s="65">
        <f>+'ふん尿排泄原単位'!$K$7*365/(V120*10*1000)</f>
        <v>0.9402400000000002</v>
      </c>
      <c r="Y120" s="65">
        <f t="shared" si="33"/>
        <v>2.3333333333333335</v>
      </c>
      <c r="Z120" s="65">
        <f t="shared" si="34"/>
        <v>2.5</v>
      </c>
      <c r="AA120" s="65">
        <f t="shared" si="38"/>
        <v>2.3333333333333335</v>
      </c>
      <c r="AB120" s="65">
        <f>+'ふん尿排泄原単位'!$K$7*365/(AA120*10*1000)</f>
        <v>1.0074</v>
      </c>
    </row>
    <row r="121" spans="1:28" ht="15">
      <c r="A121" s="7" t="str">
        <f t="shared" si="25"/>
        <v>060206A</v>
      </c>
      <c r="B121" s="7" t="str">
        <f t="shared" si="18"/>
        <v>06</v>
      </c>
      <c r="C121" s="1" t="s">
        <v>398</v>
      </c>
      <c r="D121" s="66" t="s">
        <v>404</v>
      </c>
      <c r="E121" s="1" t="str">
        <f t="shared" si="26"/>
        <v>02</v>
      </c>
      <c r="F121" s="1" t="s">
        <v>11</v>
      </c>
      <c r="G121" s="7">
        <v>7</v>
      </c>
      <c r="H121" s="7">
        <v>14</v>
      </c>
      <c r="I121" s="7">
        <v>10</v>
      </c>
      <c r="J121" s="65">
        <f t="shared" si="27"/>
        <v>7</v>
      </c>
      <c r="K121" s="65">
        <f t="shared" si="28"/>
        <v>2.5</v>
      </c>
      <c r="L121" s="65">
        <f t="shared" si="35"/>
        <v>2.5</v>
      </c>
      <c r="M121" s="65">
        <f>+'ふん尿排泄原単位'!$K$7*365/(L121*10*1000)</f>
        <v>0.9402400000000002</v>
      </c>
      <c r="O121" s="65">
        <f t="shared" si="29"/>
        <v>7</v>
      </c>
      <c r="P121" s="65">
        <f t="shared" si="30"/>
        <v>2.5</v>
      </c>
      <c r="Q121" s="65">
        <f t="shared" si="36"/>
        <v>2.5</v>
      </c>
      <c r="R121" s="65">
        <f>+'ふん尿排泄原単位'!$K$7*365/(Q121*10*1000)</f>
        <v>0.9402400000000002</v>
      </c>
      <c r="T121" s="65">
        <f t="shared" si="31"/>
        <v>3.5</v>
      </c>
      <c r="U121" s="65">
        <f t="shared" si="32"/>
        <v>2.5</v>
      </c>
      <c r="V121" s="65">
        <f t="shared" si="37"/>
        <v>2.5</v>
      </c>
      <c r="W121" s="65">
        <f>+'ふん尿排泄原単位'!$K$7*365/(V121*10*1000)</f>
        <v>0.9402400000000002</v>
      </c>
      <c r="Y121" s="65">
        <f t="shared" si="33"/>
        <v>2.3333333333333335</v>
      </c>
      <c r="Z121" s="65">
        <f t="shared" si="34"/>
        <v>2.5</v>
      </c>
      <c r="AA121" s="65">
        <f t="shared" si="38"/>
        <v>2.3333333333333335</v>
      </c>
      <c r="AB121" s="65">
        <f>+'ふん尿排泄原単位'!$K$7*365/(AA121*10*1000)</f>
        <v>1.0074</v>
      </c>
    </row>
    <row r="122" spans="1:28" ht="15">
      <c r="A122" s="7" t="str">
        <f t="shared" si="25"/>
        <v>060207A</v>
      </c>
      <c r="B122" s="7" t="str">
        <f t="shared" si="18"/>
        <v>06</v>
      </c>
      <c r="C122" s="1" t="s">
        <v>398</v>
      </c>
      <c r="D122" s="66" t="s">
        <v>405</v>
      </c>
      <c r="E122" s="1" t="str">
        <f t="shared" si="26"/>
        <v>02</v>
      </c>
      <c r="F122" s="1" t="s">
        <v>11</v>
      </c>
      <c r="G122" s="7">
        <v>8</v>
      </c>
      <c r="H122" s="7">
        <v>14</v>
      </c>
      <c r="I122" s="7">
        <v>10</v>
      </c>
      <c r="J122" s="65">
        <f t="shared" si="27"/>
        <v>8</v>
      </c>
      <c r="K122" s="65">
        <f t="shared" si="28"/>
        <v>2.5</v>
      </c>
      <c r="L122" s="65">
        <f t="shared" si="35"/>
        <v>2.5</v>
      </c>
      <c r="M122" s="65">
        <f>+'ふん尿排泄原単位'!$K$7*365/(L122*10*1000)</f>
        <v>0.9402400000000002</v>
      </c>
      <c r="O122" s="65">
        <f t="shared" si="29"/>
        <v>8</v>
      </c>
      <c r="P122" s="65">
        <f t="shared" si="30"/>
        <v>2.5</v>
      </c>
      <c r="Q122" s="65">
        <f t="shared" si="36"/>
        <v>2.5</v>
      </c>
      <c r="R122" s="65">
        <f>+'ふん尿排泄原単位'!$K$7*365/(Q122*10*1000)</f>
        <v>0.9402400000000002</v>
      </c>
      <c r="T122" s="65">
        <f t="shared" si="31"/>
        <v>4</v>
      </c>
      <c r="U122" s="65">
        <f t="shared" si="32"/>
        <v>2.5</v>
      </c>
      <c r="V122" s="65">
        <f t="shared" si="37"/>
        <v>2.5</v>
      </c>
      <c r="W122" s="65">
        <f>+'ふん尿排泄原単位'!$K$7*365/(V122*10*1000)</f>
        <v>0.9402400000000002</v>
      </c>
      <c r="Y122" s="65">
        <f t="shared" si="33"/>
        <v>2.6666666666666665</v>
      </c>
      <c r="Z122" s="65">
        <f t="shared" si="34"/>
        <v>2.5</v>
      </c>
      <c r="AA122" s="65">
        <f t="shared" si="38"/>
        <v>2.5</v>
      </c>
      <c r="AB122" s="65">
        <f>+'ふん尿排泄原単位'!$K$7*365/(AA122*10*1000)</f>
        <v>0.9402400000000002</v>
      </c>
    </row>
    <row r="123" spans="1:28" ht="15">
      <c r="A123" s="7" t="str">
        <f t="shared" si="25"/>
        <v>060208A</v>
      </c>
      <c r="B123" s="7" t="str">
        <f t="shared" si="18"/>
        <v>06</v>
      </c>
      <c r="C123" s="1" t="s">
        <v>398</v>
      </c>
      <c r="D123" s="66" t="s">
        <v>406</v>
      </c>
      <c r="E123" s="1" t="str">
        <f t="shared" si="26"/>
        <v>02</v>
      </c>
      <c r="F123" s="1" t="s">
        <v>11</v>
      </c>
      <c r="G123" s="7">
        <v>8</v>
      </c>
      <c r="H123" s="7">
        <v>14</v>
      </c>
      <c r="I123" s="7">
        <v>10</v>
      </c>
      <c r="J123" s="65">
        <f t="shared" si="27"/>
        <v>8</v>
      </c>
      <c r="K123" s="65">
        <f t="shared" si="28"/>
        <v>2.5</v>
      </c>
      <c r="L123" s="65">
        <f t="shared" si="35"/>
        <v>2.5</v>
      </c>
      <c r="M123" s="65">
        <f>+'ふん尿排泄原単位'!$K$7*365/(L123*10*1000)</f>
        <v>0.9402400000000002</v>
      </c>
      <c r="O123" s="65">
        <f t="shared" si="29"/>
        <v>8</v>
      </c>
      <c r="P123" s="65">
        <f t="shared" si="30"/>
        <v>2.5</v>
      </c>
      <c r="Q123" s="65">
        <f t="shared" si="36"/>
        <v>2.5</v>
      </c>
      <c r="R123" s="65">
        <f>+'ふん尿排泄原単位'!$K$7*365/(Q123*10*1000)</f>
        <v>0.9402400000000002</v>
      </c>
      <c r="T123" s="65">
        <f t="shared" si="31"/>
        <v>4</v>
      </c>
      <c r="U123" s="65">
        <f t="shared" si="32"/>
        <v>2.5</v>
      </c>
      <c r="V123" s="65">
        <f t="shared" si="37"/>
        <v>2.5</v>
      </c>
      <c r="W123" s="65">
        <f>+'ふん尿排泄原単位'!$K$7*365/(V123*10*1000)</f>
        <v>0.9402400000000002</v>
      </c>
      <c r="Y123" s="65">
        <f t="shared" si="33"/>
        <v>2.6666666666666665</v>
      </c>
      <c r="Z123" s="65">
        <f t="shared" si="34"/>
        <v>2.5</v>
      </c>
      <c r="AA123" s="65">
        <f t="shared" si="38"/>
        <v>2.5</v>
      </c>
      <c r="AB123" s="65">
        <f>+'ふん尿排泄原単位'!$K$7*365/(AA123*10*1000)</f>
        <v>0.9402400000000002</v>
      </c>
    </row>
    <row r="124" spans="1:28" ht="15">
      <c r="A124" s="7" t="str">
        <f t="shared" si="25"/>
        <v>060209A</v>
      </c>
      <c r="B124" s="7" t="str">
        <f t="shared" si="18"/>
        <v>06</v>
      </c>
      <c r="C124" s="1" t="s">
        <v>398</v>
      </c>
      <c r="D124" s="66" t="s">
        <v>407</v>
      </c>
      <c r="E124" s="1" t="str">
        <f t="shared" si="26"/>
        <v>02</v>
      </c>
      <c r="F124" s="1" t="s">
        <v>11</v>
      </c>
      <c r="G124" s="7">
        <v>8</v>
      </c>
      <c r="H124" s="7">
        <v>14</v>
      </c>
      <c r="I124" s="7">
        <v>10</v>
      </c>
      <c r="J124" s="65">
        <f t="shared" si="27"/>
        <v>8</v>
      </c>
      <c r="K124" s="65">
        <f t="shared" si="28"/>
        <v>2.5</v>
      </c>
      <c r="L124" s="65">
        <f t="shared" si="35"/>
        <v>2.5</v>
      </c>
      <c r="M124" s="65">
        <f>+'ふん尿排泄原単位'!$K$7*365/(L124*10*1000)</f>
        <v>0.9402400000000002</v>
      </c>
      <c r="O124" s="65">
        <f t="shared" si="29"/>
        <v>8</v>
      </c>
      <c r="P124" s="65">
        <f t="shared" si="30"/>
        <v>2.5</v>
      </c>
      <c r="Q124" s="65">
        <f t="shared" si="36"/>
        <v>2.5</v>
      </c>
      <c r="R124" s="65">
        <f>+'ふん尿排泄原単位'!$K$7*365/(Q124*10*1000)</f>
        <v>0.9402400000000002</v>
      </c>
      <c r="T124" s="65">
        <f t="shared" si="31"/>
        <v>4</v>
      </c>
      <c r="U124" s="65">
        <f t="shared" si="32"/>
        <v>2.5</v>
      </c>
      <c r="V124" s="65">
        <f t="shared" si="37"/>
        <v>2.5</v>
      </c>
      <c r="W124" s="65">
        <f>+'ふん尿排泄原単位'!$K$7*365/(V124*10*1000)</f>
        <v>0.9402400000000002</v>
      </c>
      <c r="Y124" s="65">
        <f t="shared" si="33"/>
        <v>2.6666666666666665</v>
      </c>
      <c r="Z124" s="65">
        <f t="shared" si="34"/>
        <v>2.5</v>
      </c>
      <c r="AA124" s="65">
        <f t="shared" si="38"/>
        <v>2.5</v>
      </c>
      <c r="AB124" s="65">
        <f>+'ふん尿排泄原単位'!$K$7*365/(AA124*10*1000)</f>
        <v>0.9402400000000002</v>
      </c>
    </row>
    <row r="125" spans="1:28" ht="15">
      <c r="A125" s="7" t="str">
        <f t="shared" si="25"/>
        <v>060209B</v>
      </c>
      <c r="B125" s="7" t="str">
        <f t="shared" si="18"/>
        <v>06</v>
      </c>
      <c r="C125" s="1" t="s">
        <v>398</v>
      </c>
      <c r="D125" s="66" t="s">
        <v>408</v>
      </c>
      <c r="E125" s="1" t="str">
        <f t="shared" si="26"/>
        <v>02</v>
      </c>
      <c r="F125" s="1" t="s">
        <v>11</v>
      </c>
      <c r="G125" s="2" t="s">
        <v>26</v>
      </c>
      <c r="H125" s="2" t="s">
        <v>26</v>
      </c>
      <c r="I125" s="2" t="s">
        <v>26</v>
      </c>
      <c r="J125" s="2" t="s">
        <v>26</v>
      </c>
      <c r="K125" s="2" t="s">
        <v>26</v>
      </c>
      <c r="L125" s="2" t="s">
        <v>26</v>
      </c>
      <c r="M125" s="2" t="s">
        <v>26</v>
      </c>
      <c r="O125" s="2" t="s">
        <v>26</v>
      </c>
      <c r="P125" s="2" t="s">
        <v>26</v>
      </c>
      <c r="Q125" s="2" t="s">
        <v>26</v>
      </c>
      <c r="R125" s="2" t="s">
        <v>26</v>
      </c>
      <c r="S125" s="2"/>
      <c r="T125" s="2" t="s">
        <v>26</v>
      </c>
      <c r="U125" s="2" t="s">
        <v>26</v>
      </c>
      <c r="V125" s="2" t="s">
        <v>26</v>
      </c>
      <c r="W125" s="2" t="s">
        <v>26</v>
      </c>
      <c r="X125" s="2"/>
      <c r="Y125" s="2" t="s">
        <v>26</v>
      </c>
      <c r="Z125" s="2" t="s">
        <v>26</v>
      </c>
      <c r="AA125" s="2" t="s">
        <v>26</v>
      </c>
      <c r="AB125" s="2" t="s">
        <v>26</v>
      </c>
    </row>
    <row r="126" spans="1:28" ht="15">
      <c r="A126" s="7" t="str">
        <f t="shared" si="25"/>
        <v>060210A</v>
      </c>
      <c r="B126" s="7" t="str">
        <f t="shared" si="18"/>
        <v>06</v>
      </c>
      <c r="C126" s="1" t="s">
        <v>398</v>
      </c>
      <c r="D126" s="66" t="s">
        <v>409</v>
      </c>
      <c r="E126" s="1" t="str">
        <f t="shared" si="26"/>
        <v>02</v>
      </c>
      <c r="F126" s="1" t="s">
        <v>11</v>
      </c>
      <c r="G126" s="7">
        <v>8</v>
      </c>
      <c r="H126" s="7">
        <v>14</v>
      </c>
      <c r="I126" s="7">
        <v>10</v>
      </c>
      <c r="J126" s="65">
        <f t="shared" si="27"/>
        <v>8</v>
      </c>
      <c r="K126" s="65">
        <f t="shared" si="28"/>
        <v>2.5</v>
      </c>
      <c r="L126" s="65">
        <f t="shared" si="35"/>
        <v>2.5</v>
      </c>
      <c r="M126" s="65">
        <f>+'ふん尿排泄原単位'!$K$7*365/(L126*10*1000)</f>
        <v>0.9402400000000002</v>
      </c>
      <c r="O126" s="65">
        <f t="shared" si="29"/>
        <v>8</v>
      </c>
      <c r="P126" s="65">
        <f t="shared" si="30"/>
        <v>2.5</v>
      </c>
      <c r="Q126" s="65">
        <f t="shared" si="36"/>
        <v>2.5</v>
      </c>
      <c r="R126" s="65">
        <f>+'ふん尿排泄原単位'!$K$7*365/(Q126*10*1000)</f>
        <v>0.9402400000000002</v>
      </c>
      <c r="T126" s="65">
        <f t="shared" si="31"/>
        <v>4</v>
      </c>
      <c r="U126" s="65">
        <f t="shared" si="32"/>
        <v>2.5</v>
      </c>
      <c r="V126" s="65">
        <f t="shared" si="37"/>
        <v>2.5</v>
      </c>
      <c r="W126" s="65">
        <f>+'ふん尿排泄原単位'!$K$7*365/(V126*10*1000)</f>
        <v>0.9402400000000002</v>
      </c>
      <c r="Y126" s="65">
        <f t="shared" si="33"/>
        <v>2.6666666666666665</v>
      </c>
      <c r="Z126" s="65">
        <f t="shared" si="34"/>
        <v>2.5</v>
      </c>
      <c r="AA126" s="65">
        <f t="shared" si="38"/>
        <v>2.5</v>
      </c>
      <c r="AB126" s="65">
        <f>+'ふん尿排泄原単位'!$K$7*365/(AA126*10*1000)</f>
        <v>0.9402400000000002</v>
      </c>
    </row>
    <row r="127" spans="1:28" ht="15">
      <c r="A127" s="7" t="str">
        <f t="shared" si="25"/>
        <v>060211A</v>
      </c>
      <c r="B127" s="7" t="str">
        <f t="shared" si="18"/>
        <v>06</v>
      </c>
      <c r="C127" s="1" t="s">
        <v>398</v>
      </c>
      <c r="D127" s="66" t="s">
        <v>410</v>
      </c>
      <c r="E127" s="1" t="str">
        <f t="shared" si="26"/>
        <v>02</v>
      </c>
      <c r="F127" s="1" t="s">
        <v>11</v>
      </c>
      <c r="G127" s="2" t="s">
        <v>26</v>
      </c>
      <c r="H127" s="2" t="s">
        <v>26</v>
      </c>
      <c r="I127" s="2" t="s">
        <v>26</v>
      </c>
      <c r="J127" s="2" t="s">
        <v>26</v>
      </c>
      <c r="K127" s="2" t="s">
        <v>26</v>
      </c>
      <c r="L127" s="2" t="s">
        <v>26</v>
      </c>
      <c r="M127" s="2" t="s">
        <v>26</v>
      </c>
      <c r="O127" s="2" t="s">
        <v>26</v>
      </c>
      <c r="P127" s="2" t="s">
        <v>26</v>
      </c>
      <c r="Q127" s="2" t="s">
        <v>26</v>
      </c>
      <c r="R127" s="2" t="s">
        <v>26</v>
      </c>
      <c r="S127" s="2"/>
      <c r="T127" s="2" t="s">
        <v>26</v>
      </c>
      <c r="U127" s="2" t="s">
        <v>26</v>
      </c>
      <c r="V127" s="2" t="s">
        <v>26</v>
      </c>
      <c r="W127" s="2" t="s">
        <v>26</v>
      </c>
      <c r="X127" s="2"/>
      <c r="Y127" s="2" t="s">
        <v>26</v>
      </c>
      <c r="Z127" s="2" t="s">
        <v>26</v>
      </c>
      <c r="AA127" s="2" t="s">
        <v>26</v>
      </c>
      <c r="AB127" s="2" t="s">
        <v>26</v>
      </c>
    </row>
    <row r="128" spans="1:28" ht="15">
      <c r="A128" s="7" t="str">
        <f t="shared" si="25"/>
        <v>060212A</v>
      </c>
      <c r="B128" s="7" t="str">
        <f t="shared" si="18"/>
        <v>06</v>
      </c>
      <c r="C128" s="1" t="s">
        <v>398</v>
      </c>
      <c r="D128" s="66" t="s">
        <v>411</v>
      </c>
      <c r="E128" s="1" t="str">
        <f t="shared" si="26"/>
        <v>02</v>
      </c>
      <c r="F128" s="1" t="s">
        <v>11</v>
      </c>
      <c r="G128" s="2" t="s">
        <v>26</v>
      </c>
      <c r="H128" s="2" t="s">
        <v>26</v>
      </c>
      <c r="I128" s="2" t="s">
        <v>26</v>
      </c>
      <c r="J128" s="2" t="s">
        <v>26</v>
      </c>
      <c r="K128" s="2" t="s">
        <v>26</v>
      </c>
      <c r="L128" s="2" t="s">
        <v>26</v>
      </c>
      <c r="M128" s="2" t="s">
        <v>26</v>
      </c>
      <c r="O128" s="2" t="s">
        <v>26</v>
      </c>
      <c r="P128" s="2" t="s">
        <v>26</v>
      </c>
      <c r="Q128" s="2" t="s">
        <v>26</v>
      </c>
      <c r="R128" s="2" t="s">
        <v>26</v>
      </c>
      <c r="S128" s="2"/>
      <c r="T128" s="2" t="s">
        <v>26</v>
      </c>
      <c r="U128" s="2" t="s">
        <v>26</v>
      </c>
      <c r="V128" s="2" t="s">
        <v>26</v>
      </c>
      <c r="W128" s="2" t="s">
        <v>26</v>
      </c>
      <c r="X128" s="2"/>
      <c r="Y128" s="2" t="s">
        <v>26</v>
      </c>
      <c r="Z128" s="2" t="s">
        <v>26</v>
      </c>
      <c r="AA128" s="2" t="s">
        <v>26</v>
      </c>
      <c r="AB128" s="2" t="s">
        <v>26</v>
      </c>
    </row>
    <row r="129" spans="1:28" ht="15">
      <c r="A129" s="7" t="str">
        <f t="shared" si="25"/>
        <v>060212B</v>
      </c>
      <c r="B129" s="7" t="str">
        <f t="shared" si="18"/>
        <v>06</v>
      </c>
      <c r="C129" s="1" t="s">
        <v>398</v>
      </c>
      <c r="D129" s="66" t="s">
        <v>412</v>
      </c>
      <c r="E129" s="1" t="str">
        <f t="shared" si="26"/>
        <v>02</v>
      </c>
      <c r="F129" s="1" t="s">
        <v>11</v>
      </c>
      <c r="G129" s="2" t="s">
        <v>26</v>
      </c>
      <c r="H129" s="2" t="s">
        <v>26</v>
      </c>
      <c r="I129" s="2" t="s">
        <v>26</v>
      </c>
      <c r="J129" s="2" t="s">
        <v>26</v>
      </c>
      <c r="K129" s="2" t="s">
        <v>26</v>
      </c>
      <c r="L129" s="2" t="s">
        <v>26</v>
      </c>
      <c r="M129" s="2" t="s">
        <v>26</v>
      </c>
      <c r="O129" s="2" t="s">
        <v>26</v>
      </c>
      <c r="P129" s="2" t="s">
        <v>26</v>
      </c>
      <c r="Q129" s="2" t="s">
        <v>26</v>
      </c>
      <c r="R129" s="2" t="s">
        <v>26</v>
      </c>
      <c r="S129" s="2"/>
      <c r="T129" s="2" t="s">
        <v>26</v>
      </c>
      <c r="U129" s="2" t="s">
        <v>26</v>
      </c>
      <c r="V129" s="2" t="s">
        <v>26</v>
      </c>
      <c r="W129" s="2" t="s">
        <v>26</v>
      </c>
      <c r="X129" s="2"/>
      <c r="Y129" s="2" t="s">
        <v>26</v>
      </c>
      <c r="Z129" s="2" t="s">
        <v>26</v>
      </c>
      <c r="AA129" s="2" t="s">
        <v>26</v>
      </c>
      <c r="AB129" s="2" t="s">
        <v>26</v>
      </c>
    </row>
    <row r="130" spans="1:28" ht="15">
      <c r="A130" s="7" t="str">
        <f t="shared" si="25"/>
        <v>060213A</v>
      </c>
      <c r="B130" s="7" t="str">
        <f t="shared" si="18"/>
        <v>06</v>
      </c>
      <c r="C130" s="1" t="s">
        <v>398</v>
      </c>
      <c r="D130" s="66" t="s">
        <v>413</v>
      </c>
      <c r="E130" s="1" t="str">
        <f t="shared" si="26"/>
        <v>02</v>
      </c>
      <c r="F130" s="1" t="s">
        <v>11</v>
      </c>
      <c r="G130" s="7">
        <v>7</v>
      </c>
      <c r="H130" s="7">
        <v>14</v>
      </c>
      <c r="I130" s="7">
        <v>10</v>
      </c>
      <c r="J130" s="65">
        <f t="shared" si="27"/>
        <v>7</v>
      </c>
      <c r="K130" s="65">
        <f t="shared" si="28"/>
        <v>2.5</v>
      </c>
      <c r="L130" s="65">
        <f t="shared" si="35"/>
        <v>2.5</v>
      </c>
      <c r="M130" s="65">
        <f>+'ふん尿排泄原単位'!$K$7*365/(L130*10*1000)</f>
        <v>0.9402400000000002</v>
      </c>
      <c r="O130" s="65">
        <f t="shared" si="29"/>
        <v>7</v>
      </c>
      <c r="P130" s="65">
        <f t="shared" si="30"/>
        <v>2.5</v>
      </c>
      <c r="Q130" s="65">
        <f t="shared" si="36"/>
        <v>2.5</v>
      </c>
      <c r="R130" s="65">
        <f>+'ふん尿排泄原単位'!$K$7*365/(Q130*10*1000)</f>
        <v>0.9402400000000002</v>
      </c>
      <c r="T130" s="65">
        <f t="shared" si="31"/>
        <v>3.5</v>
      </c>
      <c r="U130" s="65">
        <f t="shared" si="32"/>
        <v>2.5</v>
      </c>
      <c r="V130" s="65">
        <f t="shared" si="37"/>
        <v>2.5</v>
      </c>
      <c r="W130" s="65">
        <f>+'ふん尿排泄原単位'!$K$7*365/(V130*10*1000)</f>
        <v>0.9402400000000002</v>
      </c>
      <c r="Y130" s="65">
        <f t="shared" si="33"/>
        <v>2.3333333333333335</v>
      </c>
      <c r="Z130" s="65">
        <f t="shared" si="34"/>
        <v>2.5</v>
      </c>
      <c r="AA130" s="65">
        <f t="shared" si="38"/>
        <v>2.3333333333333335</v>
      </c>
      <c r="AB130" s="65">
        <f>+'ふん尿排泄原単位'!$K$7*365/(AA130*10*1000)</f>
        <v>1.0074</v>
      </c>
    </row>
    <row r="131" spans="1:28" ht="15">
      <c r="A131" s="7" t="str">
        <f t="shared" si="25"/>
        <v>060214A</v>
      </c>
      <c r="B131" s="7" t="str">
        <f t="shared" si="18"/>
        <v>06</v>
      </c>
      <c r="C131" s="1" t="s">
        <v>398</v>
      </c>
      <c r="D131" s="66" t="s">
        <v>414</v>
      </c>
      <c r="E131" s="1" t="str">
        <f t="shared" si="26"/>
        <v>02</v>
      </c>
      <c r="F131" s="1" t="s">
        <v>11</v>
      </c>
      <c r="G131" s="7">
        <v>7</v>
      </c>
      <c r="H131" s="7">
        <v>14</v>
      </c>
      <c r="I131" s="7">
        <v>10</v>
      </c>
      <c r="J131" s="65">
        <f t="shared" si="27"/>
        <v>7</v>
      </c>
      <c r="K131" s="65">
        <f t="shared" si="28"/>
        <v>2.5</v>
      </c>
      <c r="L131" s="65">
        <f t="shared" si="35"/>
        <v>2.5</v>
      </c>
      <c r="M131" s="65">
        <f>+'ふん尿排泄原単位'!$K$7*365/(L131*10*1000)</f>
        <v>0.9402400000000002</v>
      </c>
      <c r="O131" s="65">
        <f t="shared" si="29"/>
        <v>7</v>
      </c>
      <c r="P131" s="65">
        <f t="shared" si="30"/>
        <v>2.5</v>
      </c>
      <c r="Q131" s="65">
        <f t="shared" si="36"/>
        <v>2.5</v>
      </c>
      <c r="R131" s="65">
        <f>+'ふん尿排泄原単位'!$K$7*365/(Q131*10*1000)</f>
        <v>0.9402400000000002</v>
      </c>
      <c r="T131" s="65">
        <f t="shared" si="31"/>
        <v>3.5</v>
      </c>
      <c r="U131" s="65">
        <f t="shared" si="32"/>
        <v>2.5</v>
      </c>
      <c r="V131" s="65">
        <f t="shared" si="37"/>
        <v>2.5</v>
      </c>
      <c r="W131" s="65">
        <f>+'ふん尿排泄原単位'!$K$7*365/(V131*10*1000)</f>
        <v>0.9402400000000002</v>
      </c>
      <c r="Y131" s="65">
        <f t="shared" si="33"/>
        <v>2.3333333333333335</v>
      </c>
      <c r="Z131" s="65">
        <f t="shared" si="34"/>
        <v>2.5</v>
      </c>
      <c r="AA131" s="65">
        <f t="shared" si="38"/>
        <v>2.3333333333333335</v>
      </c>
      <c r="AB131" s="65">
        <f>+'ふん尿排泄原単位'!$K$7*365/(AA131*10*1000)</f>
        <v>1.0074</v>
      </c>
    </row>
    <row r="132" spans="1:28" ht="15">
      <c r="A132" s="7" t="str">
        <f t="shared" si="25"/>
        <v>060215A</v>
      </c>
      <c r="B132" s="7" t="str">
        <f t="shared" si="18"/>
        <v>06</v>
      </c>
      <c r="C132" s="1" t="s">
        <v>398</v>
      </c>
      <c r="D132" s="66" t="s">
        <v>415</v>
      </c>
      <c r="E132" s="1" t="str">
        <f t="shared" si="26"/>
        <v>02</v>
      </c>
      <c r="F132" s="1" t="s">
        <v>11</v>
      </c>
      <c r="G132" s="2" t="s">
        <v>26</v>
      </c>
      <c r="H132" s="2" t="s">
        <v>26</v>
      </c>
      <c r="I132" s="2" t="s">
        <v>26</v>
      </c>
      <c r="J132" s="2" t="s">
        <v>26</v>
      </c>
      <c r="K132" s="2" t="s">
        <v>26</v>
      </c>
      <c r="L132" s="2" t="s">
        <v>26</v>
      </c>
      <c r="M132" s="2" t="s">
        <v>26</v>
      </c>
      <c r="O132" s="2" t="s">
        <v>26</v>
      </c>
      <c r="P132" s="2" t="s">
        <v>26</v>
      </c>
      <c r="Q132" s="2" t="s">
        <v>26</v>
      </c>
      <c r="R132" s="2" t="s">
        <v>26</v>
      </c>
      <c r="S132" s="2"/>
      <c r="T132" s="2" t="s">
        <v>26</v>
      </c>
      <c r="U132" s="2" t="s">
        <v>26</v>
      </c>
      <c r="V132" s="2" t="s">
        <v>26</v>
      </c>
      <c r="W132" s="2" t="s">
        <v>26</v>
      </c>
      <c r="X132" s="2"/>
      <c r="Y132" s="2" t="s">
        <v>26</v>
      </c>
      <c r="Z132" s="2" t="s">
        <v>26</v>
      </c>
      <c r="AA132" s="2" t="s">
        <v>26</v>
      </c>
      <c r="AB132" s="2" t="s">
        <v>26</v>
      </c>
    </row>
    <row r="133" spans="1:28" ht="15">
      <c r="A133" s="7" t="str">
        <f t="shared" si="25"/>
        <v>060216A</v>
      </c>
      <c r="B133" s="7" t="str">
        <f t="shared" si="18"/>
        <v>06</v>
      </c>
      <c r="C133" s="1" t="s">
        <v>398</v>
      </c>
      <c r="D133" s="66" t="s">
        <v>416</v>
      </c>
      <c r="E133" s="1" t="str">
        <f t="shared" si="26"/>
        <v>02</v>
      </c>
      <c r="F133" s="1" t="s">
        <v>11</v>
      </c>
      <c r="G133" s="2" t="s">
        <v>26</v>
      </c>
      <c r="H133" s="2" t="s">
        <v>26</v>
      </c>
      <c r="I133" s="2" t="s">
        <v>26</v>
      </c>
      <c r="J133" s="2" t="s">
        <v>26</v>
      </c>
      <c r="K133" s="2" t="s">
        <v>26</v>
      </c>
      <c r="L133" s="2" t="s">
        <v>26</v>
      </c>
      <c r="M133" s="2" t="s">
        <v>26</v>
      </c>
      <c r="O133" s="2" t="s">
        <v>26</v>
      </c>
      <c r="P133" s="2" t="s">
        <v>26</v>
      </c>
      <c r="Q133" s="2" t="s">
        <v>26</v>
      </c>
      <c r="R133" s="2" t="s">
        <v>26</v>
      </c>
      <c r="S133" s="2"/>
      <c r="T133" s="2" t="s">
        <v>26</v>
      </c>
      <c r="U133" s="2" t="s">
        <v>26</v>
      </c>
      <c r="V133" s="2" t="s">
        <v>26</v>
      </c>
      <c r="W133" s="2" t="s">
        <v>26</v>
      </c>
      <c r="X133" s="2"/>
      <c r="Y133" s="2" t="s">
        <v>26</v>
      </c>
      <c r="Z133" s="2" t="s">
        <v>26</v>
      </c>
      <c r="AA133" s="2" t="s">
        <v>26</v>
      </c>
      <c r="AB133" s="2" t="s">
        <v>26</v>
      </c>
    </row>
    <row r="134" spans="1:28" ht="15">
      <c r="A134" s="7" t="str">
        <f t="shared" si="25"/>
        <v>060217A</v>
      </c>
      <c r="B134" s="7" t="str">
        <f t="shared" si="18"/>
        <v>06</v>
      </c>
      <c r="C134" s="1" t="s">
        <v>398</v>
      </c>
      <c r="D134" s="66" t="s">
        <v>417</v>
      </c>
      <c r="E134" s="1" t="str">
        <f t="shared" si="26"/>
        <v>02</v>
      </c>
      <c r="F134" s="1" t="s">
        <v>11</v>
      </c>
      <c r="G134" s="7">
        <v>8</v>
      </c>
      <c r="H134" s="7">
        <v>14</v>
      </c>
      <c r="I134" s="7">
        <v>10</v>
      </c>
      <c r="J134" s="65">
        <f t="shared" si="27"/>
        <v>8</v>
      </c>
      <c r="K134" s="65">
        <f t="shared" si="28"/>
        <v>2.5</v>
      </c>
      <c r="L134" s="65">
        <f t="shared" si="35"/>
        <v>2.5</v>
      </c>
      <c r="M134" s="65">
        <f>+'ふん尿排泄原単位'!$K$7*365/(L134*10*1000)</f>
        <v>0.9402400000000002</v>
      </c>
      <c r="O134" s="65">
        <f t="shared" si="29"/>
        <v>8</v>
      </c>
      <c r="P134" s="65">
        <f t="shared" si="30"/>
        <v>2.5</v>
      </c>
      <c r="Q134" s="65">
        <f t="shared" si="36"/>
        <v>2.5</v>
      </c>
      <c r="R134" s="65">
        <f>+'ふん尿排泄原単位'!$K$7*365/(Q134*10*1000)</f>
        <v>0.9402400000000002</v>
      </c>
      <c r="T134" s="65">
        <f t="shared" si="31"/>
        <v>4</v>
      </c>
      <c r="U134" s="65">
        <f t="shared" si="32"/>
        <v>2.5</v>
      </c>
      <c r="V134" s="65">
        <f t="shared" si="37"/>
        <v>2.5</v>
      </c>
      <c r="W134" s="65">
        <f>+'ふん尿排泄原単位'!$K$7*365/(V134*10*1000)</f>
        <v>0.9402400000000002</v>
      </c>
      <c r="Y134" s="65">
        <f t="shared" si="33"/>
        <v>2.6666666666666665</v>
      </c>
      <c r="Z134" s="65">
        <f t="shared" si="34"/>
        <v>2.5</v>
      </c>
      <c r="AA134" s="65">
        <f t="shared" si="38"/>
        <v>2.5</v>
      </c>
      <c r="AB134" s="65">
        <f>+'ふん尿排泄原単位'!$K$7*365/(AA134*10*1000)</f>
        <v>0.9402400000000002</v>
      </c>
    </row>
    <row r="135" spans="1:28" ht="15">
      <c r="A135" s="7" t="str">
        <f t="shared" si="25"/>
        <v>060218A</v>
      </c>
      <c r="B135" s="7" t="str">
        <f t="shared" si="18"/>
        <v>06</v>
      </c>
      <c r="C135" s="1" t="s">
        <v>398</v>
      </c>
      <c r="D135" s="66" t="s">
        <v>418</v>
      </c>
      <c r="E135" s="1" t="str">
        <f t="shared" si="26"/>
        <v>02</v>
      </c>
      <c r="F135" s="1" t="s">
        <v>11</v>
      </c>
      <c r="G135" s="2" t="s">
        <v>26</v>
      </c>
      <c r="H135" s="2" t="s">
        <v>26</v>
      </c>
      <c r="I135" s="2" t="s">
        <v>26</v>
      </c>
      <c r="J135" s="2" t="s">
        <v>26</v>
      </c>
      <c r="K135" s="2" t="s">
        <v>26</v>
      </c>
      <c r="L135" s="2" t="s">
        <v>26</v>
      </c>
      <c r="M135" s="2" t="s">
        <v>26</v>
      </c>
      <c r="O135" s="2" t="s">
        <v>26</v>
      </c>
      <c r="P135" s="2" t="s">
        <v>26</v>
      </c>
      <c r="Q135" s="2" t="s">
        <v>26</v>
      </c>
      <c r="R135" s="2" t="s">
        <v>26</v>
      </c>
      <c r="S135" s="2"/>
      <c r="T135" s="2" t="s">
        <v>26</v>
      </c>
      <c r="U135" s="2" t="s">
        <v>26</v>
      </c>
      <c r="V135" s="2" t="s">
        <v>26</v>
      </c>
      <c r="W135" s="2" t="s">
        <v>26</v>
      </c>
      <c r="X135" s="2"/>
      <c r="Y135" s="2" t="s">
        <v>26</v>
      </c>
      <c r="Z135" s="2" t="s">
        <v>26</v>
      </c>
      <c r="AA135" s="2" t="s">
        <v>26</v>
      </c>
      <c r="AB135" s="2" t="s">
        <v>26</v>
      </c>
    </row>
    <row r="136" spans="1:28" ht="15">
      <c r="A136" s="7" t="str">
        <f t="shared" si="25"/>
        <v>060218B</v>
      </c>
      <c r="B136" s="7" t="str">
        <f t="shared" si="18"/>
        <v>06</v>
      </c>
      <c r="C136" s="1" t="s">
        <v>398</v>
      </c>
      <c r="D136" s="63" t="s">
        <v>419</v>
      </c>
      <c r="E136" s="1" t="str">
        <f t="shared" si="26"/>
        <v>02</v>
      </c>
      <c r="F136" s="1" t="s">
        <v>11</v>
      </c>
      <c r="G136" s="2" t="s">
        <v>26</v>
      </c>
      <c r="H136" s="2" t="s">
        <v>26</v>
      </c>
      <c r="I136" s="2" t="s">
        <v>26</v>
      </c>
      <c r="J136" s="2" t="s">
        <v>26</v>
      </c>
      <c r="K136" s="2" t="s">
        <v>26</v>
      </c>
      <c r="L136" s="2" t="s">
        <v>26</v>
      </c>
      <c r="M136" s="2" t="s">
        <v>26</v>
      </c>
      <c r="O136" s="2" t="s">
        <v>26</v>
      </c>
      <c r="P136" s="2" t="s">
        <v>26</v>
      </c>
      <c r="Q136" s="2" t="s">
        <v>26</v>
      </c>
      <c r="R136" s="2" t="s">
        <v>26</v>
      </c>
      <c r="S136" s="2"/>
      <c r="T136" s="2" t="s">
        <v>26</v>
      </c>
      <c r="U136" s="2" t="s">
        <v>26</v>
      </c>
      <c r="V136" s="2" t="s">
        <v>26</v>
      </c>
      <c r="W136" s="2" t="s">
        <v>26</v>
      </c>
      <c r="X136" s="2"/>
      <c r="Y136" s="2" t="s">
        <v>26</v>
      </c>
      <c r="Z136" s="2" t="s">
        <v>26</v>
      </c>
      <c r="AA136" s="2" t="s">
        <v>26</v>
      </c>
      <c r="AB136" s="2" t="s">
        <v>26</v>
      </c>
    </row>
    <row r="137" spans="1:28" ht="15">
      <c r="A137" s="7" t="str">
        <f t="shared" si="25"/>
        <v>060301A</v>
      </c>
      <c r="B137" s="7" t="str">
        <f t="shared" si="18"/>
        <v>06</v>
      </c>
      <c r="C137" s="1" t="s">
        <v>398</v>
      </c>
      <c r="D137" s="66" t="s">
        <v>399</v>
      </c>
      <c r="E137" s="1" t="str">
        <f t="shared" si="26"/>
        <v>03</v>
      </c>
      <c r="F137" s="1" t="s">
        <v>7</v>
      </c>
      <c r="G137" s="7">
        <v>10</v>
      </c>
      <c r="H137" s="7">
        <v>14</v>
      </c>
      <c r="I137" s="7">
        <v>9</v>
      </c>
      <c r="J137" s="65">
        <f t="shared" si="27"/>
        <v>10</v>
      </c>
      <c r="K137" s="65">
        <f t="shared" si="28"/>
        <v>2.25</v>
      </c>
      <c r="L137" s="65">
        <f t="shared" si="35"/>
        <v>2.25</v>
      </c>
      <c r="M137" s="65">
        <f>+'ふん尿排泄原単位'!$K$7*365/(L137*10*1000)</f>
        <v>1.0447111111111114</v>
      </c>
      <c r="O137" s="65">
        <f t="shared" si="29"/>
        <v>10</v>
      </c>
      <c r="P137" s="65">
        <f t="shared" si="30"/>
        <v>2.25</v>
      </c>
      <c r="Q137" s="65">
        <f t="shared" si="36"/>
        <v>2.25</v>
      </c>
      <c r="R137" s="65">
        <f>+'ふん尿排泄原単位'!$K$7*365/(Q137*10*1000)</f>
        <v>1.0447111111111114</v>
      </c>
      <c r="T137" s="65">
        <f t="shared" si="31"/>
        <v>5</v>
      </c>
      <c r="U137" s="65">
        <f t="shared" si="32"/>
        <v>2.25</v>
      </c>
      <c r="V137" s="65">
        <f t="shared" si="37"/>
        <v>2.25</v>
      </c>
      <c r="W137" s="65">
        <f>+'ふん尿排泄原単位'!$K$7*365/(V137*10*1000)</f>
        <v>1.0447111111111114</v>
      </c>
      <c r="Y137" s="65">
        <f t="shared" si="33"/>
        <v>3.3333333333333335</v>
      </c>
      <c r="Z137" s="65">
        <f t="shared" si="34"/>
        <v>2.25</v>
      </c>
      <c r="AA137" s="65">
        <f t="shared" si="38"/>
        <v>2.25</v>
      </c>
      <c r="AB137" s="65">
        <f>+'ふん尿排泄原単位'!$K$7*365/(AA137*10*1000)</f>
        <v>1.0447111111111114</v>
      </c>
    </row>
    <row r="138" spans="1:28" ht="15">
      <c r="A138" s="7" t="str">
        <f t="shared" si="25"/>
        <v>060302A</v>
      </c>
      <c r="B138" s="7" t="str">
        <f t="shared" si="18"/>
        <v>06</v>
      </c>
      <c r="C138" s="1" t="s">
        <v>398</v>
      </c>
      <c r="D138" s="66" t="s">
        <v>400</v>
      </c>
      <c r="E138" s="1" t="str">
        <f t="shared" si="26"/>
        <v>03</v>
      </c>
      <c r="F138" s="1" t="s">
        <v>7</v>
      </c>
      <c r="G138" s="7">
        <v>10</v>
      </c>
      <c r="H138" s="7">
        <v>14</v>
      </c>
      <c r="I138" s="7">
        <v>9</v>
      </c>
      <c r="J138" s="65">
        <f t="shared" si="27"/>
        <v>10</v>
      </c>
      <c r="K138" s="65">
        <f t="shared" si="28"/>
        <v>2.25</v>
      </c>
      <c r="L138" s="65">
        <f t="shared" si="35"/>
        <v>2.25</v>
      </c>
      <c r="M138" s="65">
        <f>+'ふん尿排泄原単位'!$K$7*365/(L138*10*1000)</f>
        <v>1.0447111111111114</v>
      </c>
      <c r="O138" s="65">
        <f t="shared" si="29"/>
        <v>10</v>
      </c>
      <c r="P138" s="65">
        <f t="shared" si="30"/>
        <v>2.25</v>
      </c>
      <c r="Q138" s="65">
        <f t="shared" si="36"/>
        <v>2.25</v>
      </c>
      <c r="R138" s="65">
        <f>+'ふん尿排泄原単位'!$K$7*365/(Q138*10*1000)</f>
        <v>1.0447111111111114</v>
      </c>
      <c r="T138" s="65">
        <f t="shared" si="31"/>
        <v>5</v>
      </c>
      <c r="U138" s="65">
        <f t="shared" si="32"/>
        <v>2.25</v>
      </c>
      <c r="V138" s="65">
        <f t="shared" si="37"/>
        <v>2.25</v>
      </c>
      <c r="W138" s="65">
        <f>+'ふん尿排泄原単位'!$K$7*365/(V138*10*1000)</f>
        <v>1.0447111111111114</v>
      </c>
      <c r="Y138" s="65">
        <f t="shared" si="33"/>
        <v>3.3333333333333335</v>
      </c>
      <c r="Z138" s="65">
        <f t="shared" si="34"/>
        <v>2.25</v>
      </c>
      <c r="AA138" s="65">
        <f t="shared" si="38"/>
        <v>2.25</v>
      </c>
      <c r="AB138" s="65">
        <f>+'ふん尿排泄原単位'!$K$7*365/(AA138*10*1000)</f>
        <v>1.0447111111111114</v>
      </c>
    </row>
    <row r="139" spans="1:28" ht="15">
      <c r="A139" s="7" t="str">
        <f t="shared" si="25"/>
        <v>060303A</v>
      </c>
      <c r="B139" s="7" t="str">
        <f t="shared" si="18"/>
        <v>06</v>
      </c>
      <c r="C139" s="1" t="s">
        <v>398</v>
      </c>
      <c r="D139" s="66" t="s">
        <v>401</v>
      </c>
      <c r="E139" s="1" t="str">
        <f t="shared" si="26"/>
        <v>03</v>
      </c>
      <c r="F139" s="1" t="s">
        <v>7</v>
      </c>
      <c r="G139" s="7">
        <v>10</v>
      </c>
      <c r="H139" s="7">
        <v>15</v>
      </c>
      <c r="I139" s="7">
        <v>10</v>
      </c>
      <c r="J139" s="65">
        <f t="shared" si="27"/>
        <v>10</v>
      </c>
      <c r="K139" s="65">
        <f t="shared" si="28"/>
        <v>2.5</v>
      </c>
      <c r="L139" s="65">
        <f t="shared" si="35"/>
        <v>2.5</v>
      </c>
      <c r="M139" s="65">
        <f>+'ふん尿排泄原単位'!$K$7*365/(L139*10*1000)</f>
        <v>0.9402400000000002</v>
      </c>
      <c r="O139" s="65">
        <f t="shared" si="29"/>
        <v>10</v>
      </c>
      <c r="P139" s="65">
        <f t="shared" si="30"/>
        <v>2.5</v>
      </c>
      <c r="Q139" s="65">
        <f t="shared" si="36"/>
        <v>2.5</v>
      </c>
      <c r="R139" s="65">
        <f>+'ふん尿排泄原単位'!$K$7*365/(Q139*10*1000)</f>
        <v>0.9402400000000002</v>
      </c>
      <c r="T139" s="65">
        <f t="shared" si="31"/>
        <v>5</v>
      </c>
      <c r="U139" s="65">
        <f t="shared" si="32"/>
        <v>2.5</v>
      </c>
      <c r="V139" s="65">
        <f t="shared" si="37"/>
        <v>2.5</v>
      </c>
      <c r="W139" s="65">
        <f>+'ふん尿排泄原単位'!$K$7*365/(V139*10*1000)</f>
        <v>0.9402400000000002</v>
      </c>
      <c r="Y139" s="65">
        <f t="shared" si="33"/>
        <v>3.3333333333333335</v>
      </c>
      <c r="Z139" s="65">
        <f t="shared" si="34"/>
        <v>2.5</v>
      </c>
      <c r="AA139" s="65">
        <f t="shared" si="38"/>
        <v>2.5</v>
      </c>
      <c r="AB139" s="65">
        <f>+'ふん尿排泄原単位'!$K$7*365/(AA139*10*1000)</f>
        <v>0.9402400000000002</v>
      </c>
    </row>
    <row r="140" spans="1:28" ht="15">
      <c r="A140" s="7" t="str">
        <f t="shared" si="25"/>
        <v>060304A</v>
      </c>
      <c r="B140" s="7" t="str">
        <f aca="true" t="shared" si="39" ref="B140:B203">+VLOOKUP(C140,$B$2:$C$6,2)</f>
        <v>06</v>
      </c>
      <c r="C140" s="1" t="s">
        <v>398</v>
      </c>
      <c r="D140" s="66" t="s">
        <v>402</v>
      </c>
      <c r="E140" s="1" t="str">
        <f t="shared" si="26"/>
        <v>03</v>
      </c>
      <c r="F140" s="1" t="s">
        <v>7</v>
      </c>
      <c r="G140" s="7">
        <v>10</v>
      </c>
      <c r="H140" s="7">
        <v>14</v>
      </c>
      <c r="I140" s="7">
        <v>9</v>
      </c>
      <c r="J140" s="65">
        <f t="shared" si="27"/>
        <v>10</v>
      </c>
      <c r="K140" s="65">
        <f t="shared" si="28"/>
        <v>2.25</v>
      </c>
      <c r="L140" s="65">
        <f t="shared" si="35"/>
        <v>2.25</v>
      </c>
      <c r="M140" s="65">
        <f>+'ふん尿排泄原単位'!$K$7*365/(L140*10*1000)</f>
        <v>1.0447111111111114</v>
      </c>
      <c r="O140" s="65">
        <f t="shared" si="29"/>
        <v>10</v>
      </c>
      <c r="P140" s="65">
        <f t="shared" si="30"/>
        <v>2.25</v>
      </c>
      <c r="Q140" s="65">
        <f t="shared" si="36"/>
        <v>2.25</v>
      </c>
      <c r="R140" s="65">
        <f>+'ふん尿排泄原単位'!$K$7*365/(Q140*10*1000)</f>
        <v>1.0447111111111114</v>
      </c>
      <c r="T140" s="65">
        <f t="shared" si="31"/>
        <v>5</v>
      </c>
      <c r="U140" s="65">
        <f t="shared" si="32"/>
        <v>2.25</v>
      </c>
      <c r="V140" s="65">
        <f t="shared" si="37"/>
        <v>2.25</v>
      </c>
      <c r="W140" s="65">
        <f>+'ふん尿排泄原単位'!$K$7*365/(V140*10*1000)</f>
        <v>1.0447111111111114</v>
      </c>
      <c r="Y140" s="65">
        <f t="shared" si="33"/>
        <v>3.3333333333333335</v>
      </c>
      <c r="Z140" s="65">
        <f t="shared" si="34"/>
        <v>2.25</v>
      </c>
      <c r="AA140" s="65">
        <f t="shared" si="38"/>
        <v>2.25</v>
      </c>
      <c r="AB140" s="65">
        <f>+'ふん尿排泄原単位'!$K$7*365/(AA140*10*1000)</f>
        <v>1.0447111111111114</v>
      </c>
    </row>
    <row r="141" spans="1:28" ht="15">
      <c r="A141" s="7" t="str">
        <f t="shared" si="25"/>
        <v>060305A</v>
      </c>
      <c r="B141" s="7" t="str">
        <f t="shared" si="39"/>
        <v>06</v>
      </c>
      <c r="C141" s="1" t="s">
        <v>398</v>
      </c>
      <c r="D141" s="66" t="s">
        <v>403</v>
      </c>
      <c r="E141" s="1" t="str">
        <f t="shared" si="26"/>
        <v>03</v>
      </c>
      <c r="F141" s="1" t="s">
        <v>7</v>
      </c>
      <c r="G141" s="2" t="s">
        <v>26</v>
      </c>
      <c r="H141" s="2" t="s">
        <v>26</v>
      </c>
      <c r="I141" s="2" t="s">
        <v>26</v>
      </c>
      <c r="J141" s="2" t="s">
        <v>26</v>
      </c>
      <c r="K141" s="2" t="s">
        <v>26</v>
      </c>
      <c r="L141" s="2" t="s">
        <v>26</v>
      </c>
      <c r="M141" s="2" t="s">
        <v>26</v>
      </c>
      <c r="O141" s="2" t="s">
        <v>26</v>
      </c>
      <c r="P141" s="2" t="s">
        <v>26</v>
      </c>
      <c r="Q141" s="2" t="s">
        <v>26</v>
      </c>
      <c r="R141" s="2" t="s">
        <v>26</v>
      </c>
      <c r="S141" s="2"/>
      <c r="T141" s="2" t="s">
        <v>26</v>
      </c>
      <c r="U141" s="2" t="s">
        <v>26</v>
      </c>
      <c r="V141" s="2" t="s">
        <v>26</v>
      </c>
      <c r="W141" s="2" t="s">
        <v>26</v>
      </c>
      <c r="X141" s="2"/>
      <c r="Y141" s="2" t="s">
        <v>26</v>
      </c>
      <c r="Z141" s="2" t="s">
        <v>26</v>
      </c>
      <c r="AA141" s="2" t="s">
        <v>26</v>
      </c>
      <c r="AB141" s="2" t="s">
        <v>26</v>
      </c>
    </row>
    <row r="142" spans="1:28" ht="15">
      <c r="A142" s="7" t="str">
        <f t="shared" si="25"/>
        <v>060306A</v>
      </c>
      <c r="B142" s="7" t="str">
        <f t="shared" si="39"/>
        <v>06</v>
      </c>
      <c r="C142" s="1" t="s">
        <v>398</v>
      </c>
      <c r="D142" s="66" t="s">
        <v>404</v>
      </c>
      <c r="E142" s="1" t="str">
        <f t="shared" si="26"/>
        <v>03</v>
      </c>
      <c r="F142" s="1" t="s">
        <v>7</v>
      </c>
      <c r="G142" s="2" t="s">
        <v>26</v>
      </c>
      <c r="H142" s="2" t="s">
        <v>26</v>
      </c>
      <c r="I142" s="2" t="s">
        <v>26</v>
      </c>
      <c r="J142" s="2" t="s">
        <v>26</v>
      </c>
      <c r="K142" s="2" t="s">
        <v>26</v>
      </c>
      <c r="L142" s="2" t="s">
        <v>26</v>
      </c>
      <c r="M142" s="2" t="s">
        <v>26</v>
      </c>
      <c r="O142" s="2" t="s">
        <v>26</v>
      </c>
      <c r="P142" s="2" t="s">
        <v>26</v>
      </c>
      <c r="Q142" s="2" t="s">
        <v>26</v>
      </c>
      <c r="R142" s="2" t="s">
        <v>26</v>
      </c>
      <c r="S142" s="2"/>
      <c r="T142" s="2" t="s">
        <v>26</v>
      </c>
      <c r="U142" s="2" t="s">
        <v>26</v>
      </c>
      <c r="V142" s="2" t="s">
        <v>26</v>
      </c>
      <c r="W142" s="2" t="s">
        <v>26</v>
      </c>
      <c r="X142" s="2"/>
      <c r="Y142" s="2" t="s">
        <v>26</v>
      </c>
      <c r="Z142" s="2" t="s">
        <v>26</v>
      </c>
      <c r="AA142" s="2" t="s">
        <v>26</v>
      </c>
      <c r="AB142" s="2" t="s">
        <v>26</v>
      </c>
    </row>
    <row r="143" spans="1:28" ht="15">
      <c r="A143" s="7" t="str">
        <f t="shared" si="25"/>
        <v>060307A</v>
      </c>
      <c r="B143" s="7" t="str">
        <f t="shared" si="39"/>
        <v>06</v>
      </c>
      <c r="C143" s="1" t="s">
        <v>398</v>
      </c>
      <c r="D143" s="66" t="s">
        <v>405</v>
      </c>
      <c r="E143" s="1" t="str">
        <f t="shared" si="26"/>
        <v>03</v>
      </c>
      <c r="F143" s="1" t="s">
        <v>7</v>
      </c>
      <c r="G143" s="7">
        <v>10</v>
      </c>
      <c r="H143" s="7">
        <v>15</v>
      </c>
      <c r="I143" s="7">
        <v>10</v>
      </c>
      <c r="J143" s="65">
        <f t="shared" si="27"/>
        <v>10</v>
      </c>
      <c r="K143" s="65">
        <f t="shared" si="28"/>
        <v>2.5</v>
      </c>
      <c r="L143" s="65">
        <f t="shared" si="35"/>
        <v>2.5</v>
      </c>
      <c r="M143" s="65">
        <f>+'ふん尿排泄原単位'!$K$7*365/(L143*10*1000)</f>
        <v>0.9402400000000002</v>
      </c>
      <c r="O143" s="65">
        <f t="shared" si="29"/>
        <v>10</v>
      </c>
      <c r="P143" s="65">
        <f t="shared" si="30"/>
        <v>2.5</v>
      </c>
      <c r="Q143" s="65">
        <f t="shared" si="36"/>
        <v>2.5</v>
      </c>
      <c r="R143" s="65">
        <f>+'ふん尿排泄原単位'!$K$7*365/(Q143*10*1000)</f>
        <v>0.9402400000000002</v>
      </c>
      <c r="T143" s="65">
        <f t="shared" si="31"/>
        <v>5</v>
      </c>
      <c r="U143" s="65">
        <f t="shared" si="32"/>
        <v>2.5</v>
      </c>
      <c r="V143" s="65">
        <f t="shared" si="37"/>
        <v>2.5</v>
      </c>
      <c r="W143" s="65">
        <f>+'ふん尿排泄原単位'!$K$7*365/(V143*10*1000)</f>
        <v>0.9402400000000002</v>
      </c>
      <c r="Y143" s="65">
        <f t="shared" si="33"/>
        <v>3.3333333333333335</v>
      </c>
      <c r="Z143" s="65">
        <f t="shared" si="34"/>
        <v>2.5</v>
      </c>
      <c r="AA143" s="65">
        <f t="shared" si="38"/>
        <v>2.5</v>
      </c>
      <c r="AB143" s="65">
        <f>+'ふん尿排泄原単位'!$K$7*365/(AA143*10*1000)</f>
        <v>0.9402400000000002</v>
      </c>
    </row>
    <row r="144" spans="1:28" ht="15">
      <c r="A144" s="7" t="str">
        <f t="shared" si="25"/>
        <v>060308A</v>
      </c>
      <c r="B144" s="7" t="str">
        <f t="shared" si="39"/>
        <v>06</v>
      </c>
      <c r="C144" s="1" t="s">
        <v>398</v>
      </c>
      <c r="D144" s="66" t="s">
        <v>406</v>
      </c>
      <c r="E144" s="1" t="str">
        <f t="shared" si="26"/>
        <v>03</v>
      </c>
      <c r="F144" s="1" t="s">
        <v>7</v>
      </c>
      <c r="G144" s="2" t="s">
        <v>26</v>
      </c>
      <c r="H144" s="2" t="s">
        <v>26</v>
      </c>
      <c r="I144" s="2" t="s">
        <v>26</v>
      </c>
      <c r="J144" s="2" t="s">
        <v>26</v>
      </c>
      <c r="K144" s="2" t="s">
        <v>26</v>
      </c>
      <c r="L144" s="2" t="s">
        <v>26</v>
      </c>
      <c r="M144" s="2" t="s">
        <v>26</v>
      </c>
      <c r="O144" s="2" t="s">
        <v>26</v>
      </c>
      <c r="P144" s="2" t="s">
        <v>26</v>
      </c>
      <c r="Q144" s="2" t="s">
        <v>26</v>
      </c>
      <c r="R144" s="2" t="s">
        <v>26</v>
      </c>
      <c r="S144" s="2"/>
      <c r="T144" s="2" t="s">
        <v>26</v>
      </c>
      <c r="U144" s="2" t="s">
        <v>26</v>
      </c>
      <c r="V144" s="2" t="s">
        <v>26</v>
      </c>
      <c r="W144" s="2" t="s">
        <v>26</v>
      </c>
      <c r="X144" s="2"/>
      <c r="Y144" s="2" t="s">
        <v>26</v>
      </c>
      <c r="Z144" s="2" t="s">
        <v>26</v>
      </c>
      <c r="AA144" s="2" t="s">
        <v>26</v>
      </c>
      <c r="AB144" s="2" t="s">
        <v>26</v>
      </c>
    </row>
    <row r="145" spans="1:28" ht="15">
      <c r="A145" s="7" t="str">
        <f t="shared" si="25"/>
        <v>060309A</v>
      </c>
      <c r="B145" s="7" t="str">
        <f t="shared" si="39"/>
        <v>06</v>
      </c>
      <c r="C145" s="1" t="s">
        <v>398</v>
      </c>
      <c r="D145" s="66" t="s">
        <v>407</v>
      </c>
      <c r="E145" s="1" t="str">
        <f t="shared" si="26"/>
        <v>03</v>
      </c>
      <c r="F145" s="1" t="s">
        <v>7</v>
      </c>
      <c r="G145" s="7">
        <v>10</v>
      </c>
      <c r="H145" s="7">
        <v>15</v>
      </c>
      <c r="I145" s="7">
        <v>10</v>
      </c>
      <c r="J145" s="65">
        <f t="shared" si="27"/>
        <v>10</v>
      </c>
      <c r="K145" s="65">
        <f t="shared" si="28"/>
        <v>2.5</v>
      </c>
      <c r="L145" s="65">
        <f t="shared" si="35"/>
        <v>2.5</v>
      </c>
      <c r="M145" s="65">
        <f>+'ふん尿排泄原単位'!$K$7*365/(L145*10*1000)</f>
        <v>0.9402400000000002</v>
      </c>
      <c r="O145" s="65">
        <f t="shared" si="29"/>
        <v>10</v>
      </c>
      <c r="P145" s="65">
        <f t="shared" si="30"/>
        <v>2.5</v>
      </c>
      <c r="Q145" s="65">
        <f t="shared" si="36"/>
        <v>2.5</v>
      </c>
      <c r="R145" s="65">
        <f>+'ふん尿排泄原単位'!$K$7*365/(Q145*10*1000)</f>
        <v>0.9402400000000002</v>
      </c>
      <c r="T145" s="65">
        <f t="shared" si="31"/>
        <v>5</v>
      </c>
      <c r="U145" s="65">
        <f t="shared" si="32"/>
        <v>2.5</v>
      </c>
      <c r="V145" s="65">
        <f t="shared" si="37"/>
        <v>2.5</v>
      </c>
      <c r="W145" s="65">
        <f>+'ふん尿排泄原単位'!$K$7*365/(V145*10*1000)</f>
        <v>0.9402400000000002</v>
      </c>
      <c r="Y145" s="65">
        <f t="shared" si="33"/>
        <v>3.3333333333333335</v>
      </c>
      <c r="Z145" s="65">
        <f t="shared" si="34"/>
        <v>2.5</v>
      </c>
      <c r="AA145" s="65">
        <f t="shared" si="38"/>
        <v>2.5</v>
      </c>
      <c r="AB145" s="65">
        <f>+'ふん尿排泄原単位'!$K$7*365/(AA145*10*1000)</f>
        <v>0.9402400000000002</v>
      </c>
    </row>
    <row r="146" spans="1:28" ht="15">
      <c r="A146" s="7" t="str">
        <f t="shared" si="25"/>
        <v>060309B</v>
      </c>
      <c r="B146" s="7" t="str">
        <f t="shared" si="39"/>
        <v>06</v>
      </c>
      <c r="C146" s="1" t="s">
        <v>398</v>
      </c>
      <c r="D146" s="66" t="s">
        <v>408</v>
      </c>
      <c r="E146" s="1" t="str">
        <f t="shared" si="26"/>
        <v>03</v>
      </c>
      <c r="F146" s="1" t="s">
        <v>7</v>
      </c>
      <c r="G146" s="7">
        <v>10</v>
      </c>
      <c r="H146" s="7">
        <v>15</v>
      </c>
      <c r="I146" s="7">
        <v>10</v>
      </c>
      <c r="J146" s="65">
        <f t="shared" si="27"/>
        <v>10</v>
      </c>
      <c r="K146" s="65">
        <f t="shared" si="28"/>
        <v>2.5</v>
      </c>
      <c r="L146" s="65">
        <f t="shared" si="35"/>
        <v>2.5</v>
      </c>
      <c r="M146" s="65">
        <f>+'ふん尿排泄原単位'!$K$7*365/(L146*10*1000)</f>
        <v>0.9402400000000002</v>
      </c>
      <c r="O146" s="65">
        <f t="shared" si="29"/>
        <v>10</v>
      </c>
      <c r="P146" s="65">
        <f t="shared" si="30"/>
        <v>2.5</v>
      </c>
      <c r="Q146" s="65">
        <f t="shared" si="36"/>
        <v>2.5</v>
      </c>
      <c r="R146" s="65">
        <f>+'ふん尿排泄原単位'!$K$7*365/(Q146*10*1000)</f>
        <v>0.9402400000000002</v>
      </c>
      <c r="T146" s="65">
        <f t="shared" si="31"/>
        <v>5</v>
      </c>
      <c r="U146" s="65">
        <f t="shared" si="32"/>
        <v>2.5</v>
      </c>
      <c r="V146" s="65">
        <f t="shared" si="37"/>
        <v>2.5</v>
      </c>
      <c r="W146" s="65">
        <f>+'ふん尿排泄原単位'!$K$7*365/(V146*10*1000)</f>
        <v>0.9402400000000002</v>
      </c>
      <c r="Y146" s="65">
        <f t="shared" si="33"/>
        <v>3.3333333333333335</v>
      </c>
      <c r="Z146" s="65">
        <f t="shared" si="34"/>
        <v>2.5</v>
      </c>
      <c r="AA146" s="65">
        <f t="shared" si="38"/>
        <v>2.5</v>
      </c>
      <c r="AB146" s="65">
        <f>+'ふん尿排泄原単位'!$K$7*365/(AA146*10*1000)</f>
        <v>0.9402400000000002</v>
      </c>
    </row>
    <row r="147" spans="1:28" ht="15">
      <c r="A147" s="7" t="str">
        <f t="shared" si="25"/>
        <v>060310A</v>
      </c>
      <c r="B147" s="7" t="str">
        <f t="shared" si="39"/>
        <v>06</v>
      </c>
      <c r="C147" s="1" t="s">
        <v>398</v>
      </c>
      <c r="D147" s="66" t="s">
        <v>409</v>
      </c>
      <c r="E147" s="1" t="str">
        <f t="shared" si="26"/>
        <v>03</v>
      </c>
      <c r="F147" s="1" t="s">
        <v>7</v>
      </c>
      <c r="G147" s="2" t="s">
        <v>26</v>
      </c>
      <c r="H147" s="2" t="s">
        <v>26</v>
      </c>
      <c r="I147" s="2" t="s">
        <v>26</v>
      </c>
      <c r="J147" s="2" t="s">
        <v>26</v>
      </c>
      <c r="K147" s="2" t="s">
        <v>26</v>
      </c>
      <c r="L147" s="2" t="s">
        <v>26</v>
      </c>
      <c r="M147" s="2" t="s">
        <v>26</v>
      </c>
      <c r="O147" s="2" t="s">
        <v>26</v>
      </c>
      <c r="P147" s="2" t="s">
        <v>26</v>
      </c>
      <c r="Q147" s="2" t="s">
        <v>26</v>
      </c>
      <c r="R147" s="2" t="s">
        <v>26</v>
      </c>
      <c r="S147" s="2"/>
      <c r="T147" s="2" t="s">
        <v>26</v>
      </c>
      <c r="U147" s="2" t="s">
        <v>26</v>
      </c>
      <c r="V147" s="2" t="s">
        <v>26</v>
      </c>
      <c r="W147" s="2" t="s">
        <v>26</v>
      </c>
      <c r="X147" s="2"/>
      <c r="Y147" s="2" t="s">
        <v>26</v>
      </c>
      <c r="Z147" s="2" t="s">
        <v>26</v>
      </c>
      <c r="AA147" s="2" t="s">
        <v>26</v>
      </c>
      <c r="AB147" s="2" t="s">
        <v>26</v>
      </c>
    </row>
    <row r="148" spans="1:28" ht="15">
      <c r="A148" s="7" t="str">
        <f t="shared" si="25"/>
        <v>060311A</v>
      </c>
      <c r="B148" s="7" t="str">
        <f t="shared" si="39"/>
        <v>06</v>
      </c>
      <c r="C148" s="1" t="s">
        <v>398</v>
      </c>
      <c r="D148" s="66" t="s">
        <v>410</v>
      </c>
      <c r="E148" s="1" t="str">
        <f t="shared" si="26"/>
        <v>03</v>
      </c>
      <c r="F148" s="1" t="s">
        <v>7</v>
      </c>
      <c r="G148" s="2" t="s">
        <v>26</v>
      </c>
      <c r="H148" s="2" t="s">
        <v>26</v>
      </c>
      <c r="I148" s="2" t="s">
        <v>26</v>
      </c>
      <c r="J148" s="2" t="s">
        <v>26</v>
      </c>
      <c r="K148" s="2" t="s">
        <v>26</v>
      </c>
      <c r="L148" s="2" t="s">
        <v>26</v>
      </c>
      <c r="M148" s="2" t="s">
        <v>26</v>
      </c>
      <c r="O148" s="2" t="s">
        <v>26</v>
      </c>
      <c r="P148" s="2" t="s">
        <v>26</v>
      </c>
      <c r="Q148" s="2" t="s">
        <v>26</v>
      </c>
      <c r="R148" s="2" t="s">
        <v>26</v>
      </c>
      <c r="S148" s="2"/>
      <c r="T148" s="2" t="s">
        <v>26</v>
      </c>
      <c r="U148" s="2" t="s">
        <v>26</v>
      </c>
      <c r="V148" s="2" t="s">
        <v>26</v>
      </c>
      <c r="W148" s="2" t="s">
        <v>26</v>
      </c>
      <c r="X148" s="2"/>
      <c r="Y148" s="2" t="s">
        <v>26</v>
      </c>
      <c r="Z148" s="2" t="s">
        <v>26</v>
      </c>
      <c r="AA148" s="2" t="s">
        <v>26</v>
      </c>
      <c r="AB148" s="2" t="s">
        <v>26</v>
      </c>
    </row>
    <row r="149" spans="1:28" ht="15">
      <c r="A149" s="7" t="str">
        <f t="shared" si="25"/>
        <v>060312A</v>
      </c>
      <c r="B149" s="7" t="str">
        <f t="shared" si="39"/>
        <v>06</v>
      </c>
      <c r="C149" s="1" t="s">
        <v>398</v>
      </c>
      <c r="D149" s="66" t="s">
        <v>411</v>
      </c>
      <c r="E149" s="1" t="str">
        <f t="shared" si="26"/>
        <v>03</v>
      </c>
      <c r="F149" s="1" t="s">
        <v>7</v>
      </c>
      <c r="G149" s="2" t="s">
        <v>26</v>
      </c>
      <c r="H149" s="2" t="s">
        <v>26</v>
      </c>
      <c r="I149" s="2" t="s">
        <v>26</v>
      </c>
      <c r="J149" s="2" t="s">
        <v>26</v>
      </c>
      <c r="K149" s="2" t="s">
        <v>26</v>
      </c>
      <c r="L149" s="2" t="s">
        <v>26</v>
      </c>
      <c r="M149" s="2" t="s">
        <v>26</v>
      </c>
      <c r="O149" s="2" t="s">
        <v>26</v>
      </c>
      <c r="P149" s="2" t="s">
        <v>26</v>
      </c>
      <c r="Q149" s="2" t="s">
        <v>26</v>
      </c>
      <c r="R149" s="2" t="s">
        <v>26</v>
      </c>
      <c r="S149" s="2"/>
      <c r="T149" s="2" t="s">
        <v>26</v>
      </c>
      <c r="U149" s="2" t="s">
        <v>26</v>
      </c>
      <c r="V149" s="2" t="s">
        <v>26</v>
      </c>
      <c r="W149" s="2" t="s">
        <v>26</v>
      </c>
      <c r="X149" s="2"/>
      <c r="Y149" s="2" t="s">
        <v>26</v>
      </c>
      <c r="Z149" s="2" t="s">
        <v>26</v>
      </c>
      <c r="AA149" s="2" t="s">
        <v>26</v>
      </c>
      <c r="AB149" s="2" t="s">
        <v>26</v>
      </c>
    </row>
    <row r="150" spans="1:28" ht="15">
      <c r="A150" s="7" t="str">
        <f t="shared" si="25"/>
        <v>060312B</v>
      </c>
      <c r="B150" s="7" t="str">
        <f t="shared" si="39"/>
        <v>06</v>
      </c>
      <c r="C150" s="1" t="s">
        <v>398</v>
      </c>
      <c r="D150" s="66" t="s">
        <v>412</v>
      </c>
      <c r="E150" s="1" t="str">
        <f t="shared" si="26"/>
        <v>03</v>
      </c>
      <c r="F150" s="1" t="s">
        <v>7</v>
      </c>
      <c r="G150" s="2" t="s">
        <v>26</v>
      </c>
      <c r="H150" s="2" t="s">
        <v>26</v>
      </c>
      <c r="I150" s="2" t="s">
        <v>26</v>
      </c>
      <c r="J150" s="2" t="s">
        <v>26</v>
      </c>
      <c r="K150" s="2" t="s">
        <v>26</v>
      </c>
      <c r="L150" s="2" t="s">
        <v>26</v>
      </c>
      <c r="M150" s="2" t="s">
        <v>26</v>
      </c>
      <c r="O150" s="2" t="s">
        <v>26</v>
      </c>
      <c r="P150" s="2" t="s">
        <v>26</v>
      </c>
      <c r="Q150" s="2" t="s">
        <v>26</v>
      </c>
      <c r="R150" s="2" t="s">
        <v>26</v>
      </c>
      <c r="S150" s="2"/>
      <c r="T150" s="2" t="s">
        <v>26</v>
      </c>
      <c r="U150" s="2" t="s">
        <v>26</v>
      </c>
      <c r="V150" s="2" t="s">
        <v>26</v>
      </c>
      <c r="W150" s="2" t="s">
        <v>26</v>
      </c>
      <c r="X150" s="2"/>
      <c r="Y150" s="2" t="s">
        <v>26</v>
      </c>
      <c r="Z150" s="2" t="s">
        <v>26</v>
      </c>
      <c r="AA150" s="2" t="s">
        <v>26</v>
      </c>
      <c r="AB150" s="2" t="s">
        <v>26</v>
      </c>
    </row>
    <row r="151" spans="1:28" ht="15">
      <c r="A151" s="7" t="str">
        <f t="shared" si="25"/>
        <v>060313A</v>
      </c>
      <c r="B151" s="7" t="str">
        <f t="shared" si="39"/>
        <v>06</v>
      </c>
      <c r="C151" s="1" t="s">
        <v>398</v>
      </c>
      <c r="D151" s="66" t="s">
        <v>413</v>
      </c>
      <c r="E151" s="1" t="str">
        <f t="shared" si="26"/>
        <v>03</v>
      </c>
      <c r="F151" s="1" t="s">
        <v>7</v>
      </c>
      <c r="G151" s="7">
        <v>12</v>
      </c>
      <c r="H151" s="7">
        <v>15</v>
      </c>
      <c r="I151" s="7">
        <v>10</v>
      </c>
      <c r="J151" s="65">
        <f t="shared" si="27"/>
        <v>12</v>
      </c>
      <c r="K151" s="65">
        <f t="shared" si="28"/>
        <v>2.5</v>
      </c>
      <c r="L151" s="65">
        <f t="shared" si="35"/>
        <v>2.5</v>
      </c>
      <c r="M151" s="65">
        <f>+'ふん尿排泄原単位'!$K$7*365/(L151*10*1000)</f>
        <v>0.9402400000000002</v>
      </c>
      <c r="O151" s="65">
        <f t="shared" si="29"/>
        <v>12</v>
      </c>
      <c r="P151" s="65">
        <f t="shared" si="30"/>
        <v>2.5</v>
      </c>
      <c r="Q151" s="65">
        <f t="shared" si="36"/>
        <v>2.5</v>
      </c>
      <c r="R151" s="65">
        <f>+'ふん尿排泄原単位'!$K$7*365/(Q151*10*1000)</f>
        <v>0.9402400000000002</v>
      </c>
      <c r="T151" s="65">
        <f t="shared" si="31"/>
        <v>6</v>
      </c>
      <c r="U151" s="65">
        <f t="shared" si="32"/>
        <v>2.5</v>
      </c>
      <c r="V151" s="65">
        <f t="shared" si="37"/>
        <v>2.5</v>
      </c>
      <c r="W151" s="65">
        <f>+'ふん尿排泄原単位'!$K$7*365/(V151*10*1000)</f>
        <v>0.9402400000000002</v>
      </c>
      <c r="Y151" s="65">
        <f t="shared" si="33"/>
        <v>4</v>
      </c>
      <c r="Z151" s="65">
        <f t="shared" si="34"/>
        <v>2.5</v>
      </c>
      <c r="AA151" s="65">
        <f t="shared" si="38"/>
        <v>2.5</v>
      </c>
      <c r="AB151" s="65">
        <f>+'ふん尿排泄原単位'!$K$7*365/(AA151*10*1000)</f>
        <v>0.9402400000000002</v>
      </c>
    </row>
    <row r="152" spans="1:28" ht="15">
      <c r="A152" s="7" t="str">
        <f t="shared" si="25"/>
        <v>060314A</v>
      </c>
      <c r="B152" s="7" t="str">
        <f t="shared" si="39"/>
        <v>06</v>
      </c>
      <c r="C152" s="1" t="s">
        <v>398</v>
      </c>
      <c r="D152" s="66" t="s">
        <v>414</v>
      </c>
      <c r="E152" s="1" t="str">
        <f t="shared" si="26"/>
        <v>03</v>
      </c>
      <c r="F152" s="1" t="s">
        <v>7</v>
      </c>
      <c r="G152" s="7">
        <v>12</v>
      </c>
      <c r="H152" s="7">
        <v>15</v>
      </c>
      <c r="I152" s="7">
        <v>10</v>
      </c>
      <c r="J152" s="65">
        <f t="shared" si="27"/>
        <v>12</v>
      </c>
      <c r="K152" s="65">
        <f t="shared" si="28"/>
        <v>2.5</v>
      </c>
      <c r="L152" s="65">
        <f t="shared" si="35"/>
        <v>2.5</v>
      </c>
      <c r="M152" s="65">
        <f>+'ふん尿排泄原単位'!$K$7*365/(L152*10*1000)</f>
        <v>0.9402400000000002</v>
      </c>
      <c r="O152" s="65">
        <f t="shared" si="29"/>
        <v>12</v>
      </c>
      <c r="P152" s="65">
        <f t="shared" si="30"/>
        <v>2.5</v>
      </c>
      <c r="Q152" s="65">
        <f t="shared" si="36"/>
        <v>2.5</v>
      </c>
      <c r="R152" s="65">
        <f>+'ふん尿排泄原単位'!$K$7*365/(Q152*10*1000)</f>
        <v>0.9402400000000002</v>
      </c>
      <c r="T152" s="65">
        <f t="shared" si="31"/>
        <v>6</v>
      </c>
      <c r="U152" s="65">
        <f t="shared" si="32"/>
        <v>2.5</v>
      </c>
      <c r="V152" s="65">
        <f t="shared" si="37"/>
        <v>2.5</v>
      </c>
      <c r="W152" s="65">
        <f>+'ふん尿排泄原単位'!$K$7*365/(V152*10*1000)</f>
        <v>0.9402400000000002</v>
      </c>
      <c r="Y152" s="65">
        <f t="shared" si="33"/>
        <v>4</v>
      </c>
      <c r="Z152" s="65">
        <f t="shared" si="34"/>
        <v>2.5</v>
      </c>
      <c r="AA152" s="65">
        <f t="shared" si="38"/>
        <v>2.5</v>
      </c>
      <c r="AB152" s="65">
        <f>+'ふん尿排泄原単位'!$K$7*365/(AA152*10*1000)</f>
        <v>0.9402400000000002</v>
      </c>
    </row>
    <row r="153" spans="1:28" ht="15">
      <c r="A153" s="7" t="str">
        <f t="shared" si="25"/>
        <v>060315A</v>
      </c>
      <c r="B153" s="7" t="str">
        <f t="shared" si="39"/>
        <v>06</v>
      </c>
      <c r="C153" s="1" t="s">
        <v>398</v>
      </c>
      <c r="D153" s="66" t="s">
        <v>415</v>
      </c>
      <c r="E153" s="1" t="str">
        <f t="shared" si="26"/>
        <v>03</v>
      </c>
      <c r="F153" s="1" t="s">
        <v>7</v>
      </c>
      <c r="G153" s="7">
        <v>10</v>
      </c>
      <c r="H153" s="7">
        <v>15</v>
      </c>
      <c r="I153" s="7">
        <v>10</v>
      </c>
      <c r="J153" s="65">
        <f t="shared" si="27"/>
        <v>10</v>
      </c>
      <c r="K153" s="65">
        <f t="shared" si="28"/>
        <v>2.5</v>
      </c>
      <c r="L153" s="65">
        <f t="shared" si="35"/>
        <v>2.5</v>
      </c>
      <c r="M153" s="65">
        <f>+'ふん尿排泄原単位'!$K$7*365/(L153*10*1000)</f>
        <v>0.9402400000000002</v>
      </c>
      <c r="O153" s="65">
        <f t="shared" si="29"/>
        <v>10</v>
      </c>
      <c r="P153" s="65">
        <f t="shared" si="30"/>
        <v>2.5</v>
      </c>
      <c r="Q153" s="65">
        <f t="shared" si="36"/>
        <v>2.5</v>
      </c>
      <c r="R153" s="65">
        <f>+'ふん尿排泄原単位'!$K$7*365/(Q153*10*1000)</f>
        <v>0.9402400000000002</v>
      </c>
      <c r="T153" s="65">
        <f t="shared" si="31"/>
        <v>5</v>
      </c>
      <c r="U153" s="65">
        <f t="shared" si="32"/>
        <v>2.5</v>
      </c>
      <c r="V153" s="65">
        <f t="shared" si="37"/>
        <v>2.5</v>
      </c>
      <c r="W153" s="65">
        <f>+'ふん尿排泄原単位'!$K$7*365/(V153*10*1000)</f>
        <v>0.9402400000000002</v>
      </c>
      <c r="Y153" s="65">
        <f t="shared" si="33"/>
        <v>3.3333333333333335</v>
      </c>
      <c r="Z153" s="65">
        <f t="shared" si="34"/>
        <v>2.5</v>
      </c>
      <c r="AA153" s="65">
        <f t="shared" si="38"/>
        <v>2.5</v>
      </c>
      <c r="AB153" s="65">
        <f>+'ふん尿排泄原単位'!$K$7*365/(AA153*10*1000)</f>
        <v>0.9402400000000002</v>
      </c>
    </row>
    <row r="154" spans="1:28" ht="15">
      <c r="A154" s="7" t="str">
        <f t="shared" si="25"/>
        <v>060316A</v>
      </c>
      <c r="B154" s="7" t="str">
        <f t="shared" si="39"/>
        <v>06</v>
      </c>
      <c r="C154" s="1" t="s">
        <v>398</v>
      </c>
      <c r="D154" s="66" t="s">
        <v>416</v>
      </c>
      <c r="E154" s="1" t="str">
        <f t="shared" si="26"/>
        <v>03</v>
      </c>
      <c r="F154" s="1" t="s">
        <v>7</v>
      </c>
      <c r="G154" s="7">
        <v>12</v>
      </c>
      <c r="H154" s="7">
        <v>15</v>
      </c>
      <c r="I154" s="7">
        <v>10</v>
      </c>
      <c r="J154" s="65">
        <f t="shared" si="27"/>
        <v>12</v>
      </c>
      <c r="K154" s="65">
        <f t="shared" si="28"/>
        <v>2.5</v>
      </c>
      <c r="L154" s="65">
        <f t="shared" si="35"/>
        <v>2.5</v>
      </c>
      <c r="M154" s="65">
        <f>+'ふん尿排泄原単位'!$K$7*365/(L154*10*1000)</f>
        <v>0.9402400000000002</v>
      </c>
      <c r="O154" s="65">
        <f t="shared" si="29"/>
        <v>12</v>
      </c>
      <c r="P154" s="65">
        <f t="shared" si="30"/>
        <v>2.5</v>
      </c>
      <c r="Q154" s="65">
        <f t="shared" si="36"/>
        <v>2.5</v>
      </c>
      <c r="R154" s="65">
        <f>+'ふん尿排泄原単位'!$K$7*365/(Q154*10*1000)</f>
        <v>0.9402400000000002</v>
      </c>
      <c r="T154" s="65">
        <f t="shared" si="31"/>
        <v>6</v>
      </c>
      <c r="U154" s="65">
        <f t="shared" si="32"/>
        <v>2.5</v>
      </c>
      <c r="V154" s="65">
        <f t="shared" si="37"/>
        <v>2.5</v>
      </c>
      <c r="W154" s="65">
        <f>+'ふん尿排泄原単位'!$K$7*365/(V154*10*1000)</f>
        <v>0.9402400000000002</v>
      </c>
      <c r="Y154" s="65">
        <f t="shared" si="33"/>
        <v>4</v>
      </c>
      <c r="Z154" s="65">
        <f t="shared" si="34"/>
        <v>2.5</v>
      </c>
      <c r="AA154" s="65">
        <f t="shared" si="38"/>
        <v>2.5</v>
      </c>
      <c r="AB154" s="65">
        <f>+'ふん尿排泄原単位'!$K$7*365/(AA154*10*1000)</f>
        <v>0.9402400000000002</v>
      </c>
    </row>
    <row r="155" spans="1:28" ht="15">
      <c r="A155" s="7" t="str">
        <f t="shared" si="25"/>
        <v>060317A</v>
      </c>
      <c r="B155" s="7" t="str">
        <f t="shared" si="39"/>
        <v>06</v>
      </c>
      <c r="C155" s="1" t="s">
        <v>398</v>
      </c>
      <c r="D155" s="66" t="s">
        <v>417</v>
      </c>
      <c r="E155" s="1" t="str">
        <f t="shared" si="26"/>
        <v>03</v>
      </c>
      <c r="F155" s="1" t="s">
        <v>7</v>
      </c>
      <c r="G155" s="7">
        <v>10</v>
      </c>
      <c r="H155" s="7">
        <v>15</v>
      </c>
      <c r="I155" s="7">
        <v>10</v>
      </c>
      <c r="J155" s="65">
        <f t="shared" si="27"/>
        <v>10</v>
      </c>
      <c r="K155" s="65">
        <f t="shared" si="28"/>
        <v>2.5</v>
      </c>
      <c r="L155" s="65">
        <f t="shared" si="35"/>
        <v>2.5</v>
      </c>
      <c r="M155" s="65">
        <f>+'ふん尿排泄原単位'!$K$7*365/(L155*10*1000)</f>
        <v>0.9402400000000002</v>
      </c>
      <c r="O155" s="65">
        <f t="shared" si="29"/>
        <v>10</v>
      </c>
      <c r="P155" s="65">
        <f t="shared" si="30"/>
        <v>2.5</v>
      </c>
      <c r="Q155" s="65">
        <f t="shared" si="36"/>
        <v>2.5</v>
      </c>
      <c r="R155" s="65">
        <f>+'ふん尿排泄原単位'!$K$7*365/(Q155*10*1000)</f>
        <v>0.9402400000000002</v>
      </c>
      <c r="T155" s="65">
        <f t="shared" si="31"/>
        <v>5</v>
      </c>
      <c r="U155" s="65">
        <f t="shared" si="32"/>
        <v>2.5</v>
      </c>
      <c r="V155" s="65">
        <f t="shared" si="37"/>
        <v>2.5</v>
      </c>
      <c r="W155" s="65">
        <f>+'ふん尿排泄原単位'!$K$7*365/(V155*10*1000)</f>
        <v>0.9402400000000002</v>
      </c>
      <c r="Y155" s="65">
        <f t="shared" si="33"/>
        <v>3.3333333333333335</v>
      </c>
      <c r="Z155" s="65">
        <f t="shared" si="34"/>
        <v>2.5</v>
      </c>
      <c r="AA155" s="65">
        <f t="shared" si="38"/>
        <v>2.5</v>
      </c>
      <c r="AB155" s="65">
        <f>+'ふん尿排泄原単位'!$K$7*365/(AA155*10*1000)</f>
        <v>0.9402400000000002</v>
      </c>
    </row>
    <row r="156" spans="1:28" ht="15">
      <c r="A156" s="7" t="str">
        <f t="shared" si="25"/>
        <v>060318A</v>
      </c>
      <c r="B156" s="7" t="str">
        <f t="shared" si="39"/>
        <v>06</v>
      </c>
      <c r="C156" s="1" t="s">
        <v>398</v>
      </c>
      <c r="D156" s="66" t="s">
        <v>418</v>
      </c>
      <c r="E156" s="1" t="str">
        <f t="shared" si="26"/>
        <v>03</v>
      </c>
      <c r="F156" s="1" t="s">
        <v>7</v>
      </c>
      <c r="G156" s="2" t="s">
        <v>26</v>
      </c>
      <c r="H156" s="2" t="s">
        <v>26</v>
      </c>
      <c r="I156" s="2" t="s">
        <v>26</v>
      </c>
      <c r="J156" s="2" t="s">
        <v>26</v>
      </c>
      <c r="K156" s="2" t="s">
        <v>26</v>
      </c>
      <c r="L156" s="2" t="s">
        <v>26</v>
      </c>
      <c r="M156" s="2" t="s">
        <v>26</v>
      </c>
      <c r="O156" s="2" t="s">
        <v>26</v>
      </c>
      <c r="P156" s="2" t="s">
        <v>26</v>
      </c>
      <c r="Q156" s="2" t="s">
        <v>26</v>
      </c>
      <c r="R156" s="2" t="s">
        <v>26</v>
      </c>
      <c r="S156" s="2"/>
      <c r="T156" s="2" t="s">
        <v>26</v>
      </c>
      <c r="U156" s="2" t="s">
        <v>26</v>
      </c>
      <c r="V156" s="2" t="s">
        <v>26</v>
      </c>
      <c r="W156" s="2" t="s">
        <v>26</v>
      </c>
      <c r="X156" s="2"/>
      <c r="Y156" s="2" t="s">
        <v>26</v>
      </c>
      <c r="Z156" s="2" t="s">
        <v>26</v>
      </c>
      <c r="AA156" s="2" t="s">
        <v>26</v>
      </c>
      <c r="AB156" s="2" t="s">
        <v>26</v>
      </c>
    </row>
    <row r="157" spans="1:28" ht="15">
      <c r="A157" s="7" t="str">
        <f t="shared" si="25"/>
        <v>060318B</v>
      </c>
      <c r="B157" s="7" t="str">
        <f t="shared" si="39"/>
        <v>06</v>
      </c>
      <c r="C157" s="1" t="s">
        <v>398</v>
      </c>
      <c r="D157" s="63" t="s">
        <v>419</v>
      </c>
      <c r="E157" s="1" t="str">
        <f t="shared" si="26"/>
        <v>03</v>
      </c>
      <c r="F157" s="1" t="s">
        <v>7</v>
      </c>
      <c r="G157" s="2" t="s">
        <v>26</v>
      </c>
      <c r="H157" s="2" t="s">
        <v>26</v>
      </c>
      <c r="I157" s="2" t="s">
        <v>26</v>
      </c>
      <c r="J157" s="2" t="s">
        <v>26</v>
      </c>
      <c r="K157" s="2" t="s">
        <v>26</v>
      </c>
      <c r="L157" s="2" t="s">
        <v>26</v>
      </c>
      <c r="M157" s="2" t="s">
        <v>26</v>
      </c>
      <c r="O157" s="2" t="s">
        <v>26</v>
      </c>
      <c r="P157" s="2" t="s">
        <v>26</v>
      </c>
      <c r="Q157" s="2" t="s">
        <v>26</v>
      </c>
      <c r="R157" s="2" t="s">
        <v>26</v>
      </c>
      <c r="S157" s="2"/>
      <c r="T157" s="2" t="s">
        <v>26</v>
      </c>
      <c r="U157" s="2" t="s">
        <v>26</v>
      </c>
      <c r="V157" s="2" t="s">
        <v>26</v>
      </c>
      <c r="W157" s="2" t="s">
        <v>26</v>
      </c>
      <c r="X157" s="2"/>
      <c r="Y157" s="2" t="s">
        <v>26</v>
      </c>
      <c r="Z157" s="2" t="s">
        <v>26</v>
      </c>
      <c r="AA157" s="2" t="s">
        <v>26</v>
      </c>
      <c r="AB157" s="2" t="s">
        <v>26</v>
      </c>
    </row>
    <row r="158" spans="1:28" ht="15">
      <c r="A158" s="7" t="str">
        <f t="shared" si="25"/>
        <v>060401A</v>
      </c>
      <c r="B158" s="7" t="str">
        <f t="shared" si="39"/>
        <v>06</v>
      </c>
      <c r="C158" s="1" t="s">
        <v>398</v>
      </c>
      <c r="D158" s="66" t="s">
        <v>399</v>
      </c>
      <c r="E158" s="1" t="str">
        <f t="shared" si="26"/>
        <v>04</v>
      </c>
      <c r="F158" s="1" t="s">
        <v>6</v>
      </c>
      <c r="G158" s="2" t="s">
        <v>26</v>
      </c>
      <c r="H158" s="2" t="s">
        <v>26</v>
      </c>
      <c r="I158" s="2" t="s">
        <v>26</v>
      </c>
      <c r="J158" s="2" t="s">
        <v>26</v>
      </c>
      <c r="K158" s="2" t="s">
        <v>26</v>
      </c>
      <c r="L158" s="2" t="s">
        <v>26</v>
      </c>
      <c r="M158" s="2" t="s">
        <v>26</v>
      </c>
      <c r="O158" s="2" t="s">
        <v>26</v>
      </c>
      <c r="P158" s="2" t="s">
        <v>26</v>
      </c>
      <c r="Q158" s="2" t="s">
        <v>26</v>
      </c>
      <c r="R158" s="2" t="s">
        <v>26</v>
      </c>
      <c r="S158" s="2"/>
      <c r="T158" s="2" t="s">
        <v>26</v>
      </c>
      <c r="U158" s="2" t="s">
        <v>26</v>
      </c>
      <c r="V158" s="2" t="s">
        <v>26</v>
      </c>
      <c r="W158" s="2" t="s">
        <v>26</v>
      </c>
      <c r="X158" s="2"/>
      <c r="Y158" s="2" t="s">
        <v>26</v>
      </c>
      <c r="Z158" s="2" t="s">
        <v>26</v>
      </c>
      <c r="AA158" s="2" t="s">
        <v>26</v>
      </c>
      <c r="AB158" s="2" t="s">
        <v>26</v>
      </c>
    </row>
    <row r="159" spans="1:28" ht="15">
      <c r="A159" s="7" t="str">
        <f aca="true" t="shared" si="40" ref="A159:A222">+B159&amp;E159&amp;D159</f>
        <v>060402A</v>
      </c>
      <c r="B159" s="7" t="str">
        <f t="shared" si="39"/>
        <v>06</v>
      </c>
      <c r="C159" s="1" t="s">
        <v>398</v>
      </c>
      <c r="D159" s="66" t="s">
        <v>400</v>
      </c>
      <c r="E159" s="1" t="str">
        <f aca="true" t="shared" si="41" ref="E159:E222">+VLOOKUP(F159,$D$2:$E$5,2)</f>
        <v>04</v>
      </c>
      <c r="F159" s="1" t="s">
        <v>6</v>
      </c>
      <c r="G159" s="2" t="s">
        <v>26</v>
      </c>
      <c r="H159" s="2" t="s">
        <v>26</v>
      </c>
      <c r="I159" s="2" t="s">
        <v>26</v>
      </c>
      <c r="J159" s="2" t="s">
        <v>26</v>
      </c>
      <c r="K159" s="2" t="s">
        <v>26</v>
      </c>
      <c r="L159" s="2" t="s">
        <v>26</v>
      </c>
      <c r="M159" s="2" t="s">
        <v>26</v>
      </c>
      <c r="O159" s="2" t="s">
        <v>26</v>
      </c>
      <c r="P159" s="2" t="s">
        <v>26</v>
      </c>
      <c r="Q159" s="2" t="s">
        <v>26</v>
      </c>
      <c r="R159" s="2" t="s">
        <v>26</v>
      </c>
      <c r="S159" s="2"/>
      <c r="T159" s="2" t="s">
        <v>26</v>
      </c>
      <c r="U159" s="2" t="s">
        <v>26</v>
      </c>
      <c r="V159" s="2" t="s">
        <v>26</v>
      </c>
      <c r="W159" s="2" t="s">
        <v>26</v>
      </c>
      <c r="X159" s="2"/>
      <c r="Y159" s="2" t="s">
        <v>26</v>
      </c>
      <c r="Z159" s="2" t="s">
        <v>26</v>
      </c>
      <c r="AA159" s="2" t="s">
        <v>26</v>
      </c>
      <c r="AB159" s="2" t="s">
        <v>26</v>
      </c>
    </row>
    <row r="160" spans="1:28" ht="15">
      <c r="A160" s="7" t="str">
        <f t="shared" si="40"/>
        <v>060403A</v>
      </c>
      <c r="B160" s="7" t="str">
        <f t="shared" si="39"/>
        <v>06</v>
      </c>
      <c r="C160" s="1" t="s">
        <v>398</v>
      </c>
      <c r="D160" s="66" t="s">
        <v>401</v>
      </c>
      <c r="E160" s="1" t="str">
        <f t="shared" si="41"/>
        <v>04</v>
      </c>
      <c r="F160" s="1" t="s">
        <v>6</v>
      </c>
      <c r="G160" s="7">
        <v>10</v>
      </c>
      <c r="H160" s="7">
        <v>14</v>
      </c>
      <c r="I160" s="7">
        <v>9</v>
      </c>
      <c r="J160" s="65">
        <f aca="true" t="shared" si="42" ref="J160:J222">+$G160/J$5</f>
        <v>10</v>
      </c>
      <c r="K160" s="65">
        <f aca="true" t="shared" si="43" ref="K160:K222">+$I160/K$5</f>
        <v>2.25</v>
      </c>
      <c r="L160" s="65">
        <f aca="true" t="shared" si="44" ref="L160:L223">+IF(MIN(J160:K160)&gt;5,5,MIN(J160:K160))</f>
        <v>2.25</v>
      </c>
      <c r="M160" s="65">
        <f>+'ふん尿排泄原単位'!$K$7*365/(L160*10*1000)</f>
        <v>1.0447111111111114</v>
      </c>
      <c r="O160" s="65">
        <f aca="true" t="shared" si="45" ref="O160:O222">+$G160/O$5</f>
        <v>10</v>
      </c>
      <c r="P160" s="65">
        <f aca="true" t="shared" si="46" ref="P160:P222">+$I160/P$5</f>
        <v>2.25</v>
      </c>
      <c r="Q160" s="65">
        <f aca="true" t="shared" si="47" ref="Q160:Q223">+IF(MIN(O160:P160)&gt;3,3,MIN(O160:P160))</f>
        <v>2.25</v>
      </c>
      <c r="R160" s="65">
        <f>+'ふん尿排泄原単位'!$K$7*365/(Q160*10*1000)</f>
        <v>1.0447111111111114</v>
      </c>
      <c r="T160" s="65">
        <f aca="true" t="shared" si="48" ref="T160:T222">+$G160/T$5</f>
        <v>5</v>
      </c>
      <c r="U160" s="65">
        <f aca="true" t="shared" si="49" ref="U160:U222">+$I160/U$5</f>
        <v>2.25</v>
      </c>
      <c r="V160" s="65">
        <f aca="true" t="shared" si="50" ref="V160:V223">+IF(MIN(T160:U160)&gt;3,3,MIN(T160:U160))</f>
        <v>2.25</v>
      </c>
      <c r="W160" s="65">
        <f>+'ふん尿排泄原単位'!$K$7*365/(V160*10*1000)</f>
        <v>1.0447111111111114</v>
      </c>
      <c r="Y160" s="65">
        <f aca="true" t="shared" si="51" ref="Y160:Y222">+$G160/Y$5</f>
        <v>3.3333333333333335</v>
      </c>
      <c r="Z160" s="65">
        <f aca="true" t="shared" si="52" ref="Z160:Z222">+$I160/Z$5</f>
        <v>2.25</v>
      </c>
      <c r="AA160" s="65">
        <f aca="true" t="shared" si="53" ref="AA160:AA223">+IF(MIN(Y160:Z160)&gt;3,3,MIN(Y160:Z160))</f>
        <v>2.25</v>
      </c>
      <c r="AB160" s="65">
        <f>+'ふん尿排泄原単位'!$K$7*365/(AA160*10*1000)</f>
        <v>1.0447111111111114</v>
      </c>
    </row>
    <row r="161" spans="1:28" ht="15">
      <c r="A161" s="7" t="str">
        <f t="shared" si="40"/>
        <v>060404A</v>
      </c>
      <c r="B161" s="7" t="str">
        <f t="shared" si="39"/>
        <v>06</v>
      </c>
      <c r="C161" s="1" t="s">
        <v>398</v>
      </c>
      <c r="D161" s="66" t="s">
        <v>402</v>
      </c>
      <c r="E161" s="1" t="str">
        <f t="shared" si="41"/>
        <v>04</v>
      </c>
      <c r="F161" s="1" t="s">
        <v>6</v>
      </c>
      <c r="G161" s="2" t="s">
        <v>26</v>
      </c>
      <c r="H161" s="2" t="s">
        <v>26</v>
      </c>
      <c r="I161" s="2" t="s">
        <v>26</v>
      </c>
      <c r="J161" s="2" t="s">
        <v>26</v>
      </c>
      <c r="K161" s="2" t="s">
        <v>26</v>
      </c>
      <c r="L161" s="2" t="s">
        <v>26</v>
      </c>
      <c r="M161" s="2" t="s">
        <v>26</v>
      </c>
      <c r="O161" s="2" t="s">
        <v>26</v>
      </c>
      <c r="P161" s="2" t="s">
        <v>26</v>
      </c>
      <c r="Q161" s="2" t="s">
        <v>26</v>
      </c>
      <c r="R161" s="2" t="s">
        <v>26</v>
      </c>
      <c r="S161" s="2"/>
      <c r="T161" s="2" t="s">
        <v>26</v>
      </c>
      <c r="U161" s="2" t="s">
        <v>26</v>
      </c>
      <c r="V161" s="2" t="s">
        <v>26</v>
      </c>
      <c r="W161" s="2" t="s">
        <v>26</v>
      </c>
      <c r="X161" s="2"/>
      <c r="Y161" s="2" t="s">
        <v>26</v>
      </c>
      <c r="Z161" s="2" t="s">
        <v>26</v>
      </c>
      <c r="AA161" s="2" t="s">
        <v>26</v>
      </c>
      <c r="AB161" s="2" t="s">
        <v>26</v>
      </c>
    </row>
    <row r="162" spans="1:28" ht="15">
      <c r="A162" s="7" t="str">
        <f t="shared" si="40"/>
        <v>060405A</v>
      </c>
      <c r="B162" s="7" t="str">
        <f t="shared" si="39"/>
        <v>06</v>
      </c>
      <c r="C162" s="1" t="s">
        <v>398</v>
      </c>
      <c r="D162" s="66" t="s">
        <v>403</v>
      </c>
      <c r="E162" s="1" t="str">
        <f t="shared" si="41"/>
        <v>04</v>
      </c>
      <c r="F162" s="1" t="s">
        <v>6</v>
      </c>
      <c r="G162" s="2" t="s">
        <v>26</v>
      </c>
      <c r="H162" s="2" t="s">
        <v>26</v>
      </c>
      <c r="I162" s="2" t="s">
        <v>26</v>
      </c>
      <c r="J162" s="2" t="s">
        <v>26</v>
      </c>
      <c r="K162" s="2" t="s">
        <v>26</v>
      </c>
      <c r="L162" s="2" t="s">
        <v>26</v>
      </c>
      <c r="M162" s="2" t="s">
        <v>26</v>
      </c>
      <c r="O162" s="2" t="s">
        <v>26</v>
      </c>
      <c r="P162" s="2" t="s">
        <v>26</v>
      </c>
      <c r="Q162" s="2" t="s">
        <v>26</v>
      </c>
      <c r="R162" s="2" t="s">
        <v>26</v>
      </c>
      <c r="S162" s="2"/>
      <c r="T162" s="2" t="s">
        <v>26</v>
      </c>
      <c r="U162" s="2" t="s">
        <v>26</v>
      </c>
      <c r="V162" s="2" t="s">
        <v>26</v>
      </c>
      <c r="W162" s="2" t="s">
        <v>26</v>
      </c>
      <c r="X162" s="2"/>
      <c r="Y162" s="2" t="s">
        <v>26</v>
      </c>
      <c r="Z162" s="2" t="s">
        <v>26</v>
      </c>
      <c r="AA162" s="2" t="s">
        <v>26</v>
      </c>
      <c r="AB162" s="2" t="s">
        <v>26</v>
      </c>
    </row>
    <row r="163" spans="1:28" ht="15">
      <c r="A163" s="7" t="str">
        <f t="shared" si="40"/>
        <v>060406A</v>
      </c>
      <c r="B163" s="7" t="str">
        <f t="shared" si="39"/>
        <v>06</v>
      </c>
      <c r="C163" s="1" t="s">
        <v>398</v>
      </c>
      <c r="D163" s="66" t="s">
        <v>404</v>
      </c>
      <c r="E163" s="1" t="str">
        <f t="shared" si="41"/>
        <v>04</v>
      </c>
      <c r="F163" s="1" t="s">
        <v>6</v>
      </c>
      <c r="G163" s="2" t="s">
        <v>26</v>
      </c>
      <c r="H163" s="2" t="s">
        <v>26</v>
      </c>
      <c r="I163" s="2" t="s">
        <v>26</v>
      </c>
      <c r="J163" s="2" t="s">
        <v>26</v>
      </c>
      <c r="K163" s="2" t="s">
        <v>26</v>
      </c>
      <c r="L163" s="2" t="s">
        <v>26</v>
      </c>
      <c r="M163" s="2" t="s">
        <v>26</v>
      </c>
      <c r="O163" s="2" t="s">
        <v>26</v>
      </c>
      <c r="P163" s="2" t="s">
        <v>26</v>
      </c>
      <c r="Q163" s="2" t="s">
        <v>26</v>
      </c>
      <c r="R163" s="2" t="s">
        <v>26</v>
      </c>
      <c r="S163" s="2"/>
      <c r="T163" s="2" t="s">
        <v>26</v>
      </c>
      <c r="U163" s="2" t="s">
        <v>26</v>
      </c>
      <c r="V163" s="2" t="s">
        <v>26</v>
      </c>
      <c r="W163" s="2" t="s">
        <v>26</v>
      </c>
      <c r="X163" s="2"/>
      <c r="Y163" s="2" t="s">
        <v>26</v>
      </c>
      <c r="Z163" s="2" t="s">
        <v>26</v>
      </c>
      <c r="AA163" s="2" t="s">
        <v>26</v>
      </c>
      <c r="AB163" s="2" t="s">
        <v>26</v>
      </c>
    </row>
    <row r="164" spans="1:28" ht="15">
      <c r="A164" s="7" t="str">
        <f t="shared" si="40"/>
        <v>060407A</v>
      </c>
      <c r="B164" s="7" t="str">
        <f t="shared" si="39"/>
        <v>06</v>
      </c>
      <c r="C164" s="1" t="s">
        <v>398</v>
      </c>
      <c r="D164" s="66" t="s">
        <v>405</v>
      </c>
      <c r="E164" s="1" t="str">
        <f t="shared" si="41"/>
        <v>04</v>
      </c>
      <c r="F164" s="1" t="s">
        <v>6</v>
      </c>
      <c r="G164" s="7">
        <v>10</v>
      </c>
      <c r="H164" s="7">
        <v>14</v>
      </c>
      <c r="I164" s="7">
        <v>9</v>
      </c>
      <c r="J164" s="65">
        <f t="shared" si="42"/>
        <v>10</v>
      </c>
      <c r="K164" s="65">
        <f t="shared" si="43"/>
        <v>2.25</v>
      </c>
      <c r="L164" s="65">
        <f t="shared" si="44"/>
        <v>2.25</v>
      </c>
      <c r="M164" s="65">
        <f>+'ふん尿排泄原単位'!$K$7*365/(L164*10*1000)</f>
        <v>1.0447111111111114</v>
      </c>
      <c r="O164" s="65">
        <f t="shared" si="45"/>
        <v>10</v>
      </c>
      <c r="P164" s="65">
        <f t="shared" si="46"/>
        <v>2.25</v>
      </c>
      <c r="Q164" s="65">
        <f t="shared" si="47"/>
        <v>2.25</v>
      </c>
      <c r="R164" s="65">
        <f>+'ふん尿排泄原単位'!$K$7*365/(Q164*10*1000)</f>
        <v>1.0447111111111114</v>
      </c>
      <c r="T164" s="65">
        <f t="shared" si="48"/>
        <v>5</v>
      </c>
      <c r="U164" s="65">
        <f t="shared" si="49"/>
        <v>2.25</v>
      </c>
      <c r="V164" s="65">
        <f t="shared" si="50"/>
        <v>2.25</v>
      </c>
      <c r="W164" s="65">
        <f>+'ふん尿排泄原単位'!$K$7*365/(V164*10*1000)</f>
        <v>1.0447111111111114</v>
      </c>
      <c r="Y164" s="65">
        <f t="shared" si="51"/>
        <v>3.3333333333333335</v>
      </c>
      <c r="Z164" s="65">
        <f t="shared" si="52"/>
        <v>2.25</v>
      </c>
      <c r="AA164" s="65">
        <f t="shared" si="53"/>
        <v>2.25</v>
      </c>
      <c r="AB164" s="65">
        <f>+'ふん尿排泄原単位'!$K$7*365/(AA164*10*1000)</f>
        <v>1.0447111111111114</v>
      </c>
    </row>
    <row r="165" spans="1:28" ht="15">
      <c r="A165" s="7" t="str">
        <f t="shared" si="40"/>
        <v>060408A</v>
      </c>
      <c r="B165" s="7" t="str">
        <f t="shared" si="39"/>
        <v>06</v>
      </c>
      <c r="C165" s="1" t="s">
        <v>398</v>
      </c>
      <c r="D165" s="66" t="s">
        <v>406</v>
      </c>
      <c r="E165" s="1" t="str">
        <f t="shared" si="41"/>
        <v>04</v>
      </c>
      <c r="F165" s="1" t="s">
        <v>6</v>
      </c>
      <c r="G165" s="7">
        <v>10</v>
      </c>
      <c r="H165" s="7">
        <v>14</v>
      </c>
      <c r="I165" s="7">
        <v>9</v>
      </c>
      <c r="J165" s="65">
        <f t="shared" si="42"/>
        <v>10</v>
      </c>
      <c r="K165" s="65">
        <f t="shared" si="43"/>
        <v>2.25</v>
      </c>
      <c r="L165" s="65">
        <f t="shared" si="44"/>
        <v>2.25</v>
      </c>
      <c r="M165" s="65">
        <f>+'ふん尿排泄原単位'!$K$7*365/(L165*10*1000)</f>
        <v>1.0447111111111114</v>
      </c>
      <c r="O165" s="65">
        <f t="shared" si="45"/>
        <v>10</v>
      </c>
      <c r="P165" s="65">
        <f t="shared" si="46"/>
        <v>2.25</v>
      </c>
      <c r="Q165" s="65">
        <f t="shared" si="47"/>
        <v>2.25</v>
      </c>
      <c r="R165" s="65">
        <f>+'ふん尿排泄原単位'!$K$7*365/(Q165*10*1000)</f>
        <v>1.0447111111111114</v>
      </c>
      <c r="T165" s="65">
        <f t="shared" si="48"/>
        <v>5</v>
      </c>
      <c r="U165" s="65">
        <f t="shared" si="49"/>
        <v>2.25</v>
      </c>
      <c r="V165" s="65">
        <f t="shared" si="50"/>
        <v>2.25</v>
      </c>
      <c r="W165" s="65">
        <f>+'ふん尿排泄原単位'!$K$7*365/(V165*10*1000)</f>
        <v>1.0447111111111114</v>
      </c>
      <c r="Y165" s="65">
        <f t="shared" si="51"/>
        <v>3.3333333333333335</v>
      </c>
      <c r="Z165" s="65">
        <f t="shared" si="52"/>
        <v>2.25</v>
      </c>
      <c r="AA165" s="65">
        <f t="shared" si="53"/>
        <v>2.25</v>
      </c>
      <c r="AB165" s="65">
        <f>+'ふん尿排泄原単位'!$K$7*365/(AA165*10*1000)</f>
        <v>1.0447111111111114</v>
      </c>
    </row>
    <row r="166" spans="1:28" ht="15">
      <c r="A166" s="7" t="str">
        <f t="shared" si="40"/>
        <v>060409A</v>
      </c>
      <c r="B166" s="7" t="str">
        <f t="shared" si="39"/>
        <v>06</v>
      </c>
      <c r="C166" s="1" t="s">
        <v>398</v>
      </c>
      <c r="D166" s="66" t="s">
        <v>407</v>
      </c>
      <c r="E166" s="1" t="str">
        <f t="shared" si="41"/>
        <v>04</v>
      </c>
      <c r="F166" s="1" t="s">
        <v>6</v>
      </c>
      <c r="G166" s="7">
        <v>10</v>
      </c>
      <c r="H166" s="7">
        <v>14</v>
      </c>
      <c r="I166" s="7">
        <v>9</v>
      </c>
      <c r="J166" s="65">
        <f t="shared" si="42"/>
        <v>10</v>
      </c>
      <c r="K166" s="65">
        <f t="shared" si="43"/>
        <v>2.25</v>
      </c>
      <c r="L166" s="65">
        <f t="shared" si="44"/>
        <v>2.25</v>
      </c>
      <c r="M166" s="65">
        <f>+'ふん尿排泄原単位'!$K$7*365/(L166*10*1000)</f>
        <v>1.0447111111111114</v>
      </c>
      <c r="O166" s="65">
        <f t="shared" si="45"/>
        <v>10</v>
      </c>
      <c r="P166" s="65">
        <f t="shared" si="46"/>
        <v>2.25</v>
      </c>
      <c r="Q166" s="65">
        <f t="shared" si="47"/>
        <v>2.25</v>
      </c>
      <c r="R166" s="65">
        <f>+'ふん尿排泄原単位'!$K$7*365/(Q166*10*1000)</f>
        <v>1.0447111111111114</v>
      </c>
      <c r="T166" s="65">
        <f t="shared" si="48"/>
        <v>5</v>
      </c>
      <c r="U166" s="65">
        <f t="shared" si="49"/>
        <v>2.25</v>
      </c>
      <c r="V166" s="65">
        <f t="shared" si="50"/>
        <v>2.25</v>
      </c>
      <c r="W166" s="65">
        <f>+'ふん尿排泄原単位'!$K$7*365/(V166*10*1000)</f>
        <v>1.0447111111111114</v>
      </c>
      <c r="Y166" s="65">
        <f t="shared" si="51"/>
        <v>3.3333333333333335</v>
      </c>
      <c r="Z166" s="65">
        <f t="shared" si="52"/>
        <v>2.25</v>
      </c>
      <c r="AA166" s="65">
        <f t="shared" si="53"/>
        <v>2.25</v>
      </c>
      <c r="AB166" s="65">
        <f>+'ふん尿排泄原単位'!$K$7*365/(AA166*10*1000)</f>
        <v>1.0447111111111114</v>
      </c>
    </row>
    <row r="167" spans="1:28" ht="15">
      <c r="A167" s="7" t="str">
        <f t="shared" si="40"/>
        <v>060409B</v>
      </c>
      <c r="B167" s="7" t="str">
        <f t="shared" si="39"/>
        <v>06</v>
      </c>
      <c r="C167" s="1" t="s">
        <v>398</v>
      </c>
      <c r="D167" s="66" t="s">
        <v>408</v>
      </c>
      <c r="E167" s="1" t="str">
        <f t="shared" si="41"/>
        <v>04</v>
      </c>
      <c r="F167" s="1" t="s">
        <v>6</v>
      </c>
      <c r="G167" s="7">
        <v>10</v>
      </c>
      <c r="H167" s="7">
        <v>14</v>
      </c>
      <c r="I167" s="7">
        <v>9</v>
      </c>
      <c r="J167" s="65">
        <f t="shared" si="42"/>
        <v>10</v>
      </c>
      <c r="K167" s="65">
        <f t="shared" si="43"/>
        <v>2.25</v>
      </c>
      <c r="L167" s="65">
        <f t="shared" si="44"/>
        <v>2.25</v>
      </c>
      <c r="M167" s="65">
        <f>+'ふん尿排泄原単位'!$K$7*365/(L167*10*1000)</f>
        <v>1.0447111111111114</v>
      </c>
      <c r="O167" s="65">
        <f t="shared" si="45"/>
        <v>10</v>
      </c>
      <c r="P167" s="65">
        <f t="shared" si="46"/>
        <v>2.25</v>
      </c>
      <c r="Q167" s="65">
        <f t="shared" si="47"/>
        <v>2.25</v>
      </c>
      <c r="R167" s="65">
        <f>+'ふん尿排泄原単位'!$K$7*365/(Q167*10*1000)</f>
        <v>1.0447111111111114</v>
      </c>
      <c r="T167" s="65">
        <f t="shared" si="48"/>
        <v>5</v>
      </c>
      <c r="U167" s="65">
        <f t="shared" si="49"/>
        <v>2.25</v>
      </c>
      <c r="V167" s="65">
        <f t="shared" si="50"/>
        <v>2.25</v>
      </c>
      <c r="W167" s="65">
        <f>+'ふん尿排泄原単位'!$K$7*365/(V167*10*1000)</f>
        <v>1.0447111111111114</v>
      </c>
      <c r="Y167" s="65">
        <f t="shared" si="51"/>
        <v>3.3333333333333335</v>
      </c>
      <c r="Z167" s="65">
        <f t="shared" si="52"/>
        <v>2.25</v>
      </c>
      <c r="AA167" s="65">
        <f t="shared" si="53"/>
        <v>2.25</v>
      </c>
      <c r="AB167" s="65">
        <f>+'ふん尿排泄原単位'!$K$7*365/(AA167*10*1000)</f>
        <v>1.0447111111111114</v>
      </c>
    </row>
    <row r="168" spans="1:28" ht="15">
      <c r="A168" s="7" t="str">
        <f t="shared" si="40"/>
        <v>060410A</v>
      </c>
      <c r="B168" s="7" t="str">
        <f t="shared" si="39"/>
        <v>06</v>
      </c>
      <c r="C168" s="1" t="s">
        <v>398</v>
      </c>
      <c r="D168" s="66" t="s">
        <v>409</v>
      </c>
      <c r="E168" s="1" t="str">
        <f t="shared" si="41"/>
        <v>04</v>
      </c>
      <c r="F168" s="1" t="s">
        <v>6</v>
      </c>
      <c r="G168" s="7">
        <v>10</v>
      </c>
      <c r="H168" s="7">
        <v>14</v>
      </c>
      <c r="I168" s="7">
        <v>9</v>
      </c>
      <c r="J168" s="65">
        <f t="shared" si="42"/>
        <v>10</v>
      </c>
      <c r="K168" s="65">
        <f t="shared" si="43"/>
        <v>2.25</v>
      </c>
      <c r="L168" s="65">
        <f t="shared" si="44"/>
        <v>2.25</v>
      </c>
      <c r="M168" s="65">
        <f>+'ふん尿排泄原単位'!$K$7*365/(L168*10*1000)</f>
        <v>1.0447111111111114</v>
      </c>
      <c r="O168" s="65">
        <f t="shared" si="45"/>
        <v>10</v>
      </c>
      <c r="P168" s="65">
        <f t="shared" si="46"/>
        <v>2.25</v>
      </c>
      <c r="Q168" s="65">
        <f t="shared" si="47"/>
        <v>2.25</v>
      </c>
      <c r="R168" s="65">
        <f>+'ふん尿排泄原単位'!$K$7*365/(Q168*10*1000)</f>
        <v>1.0447111111111114</v>
      </c>
      <c r="T168" s="65">
        <f t="shared" si="48"/>
        <v>5</v>
      </c>
      <c r="U168" s="65">
        <f t="shared" si="49"/>
        <v>2.25</v>
      </c>
      <c r="V168" s="65">
        <f t="shared" si="50"/>
        <v>2.25</v>
      </c>
      <c r="W168" s="65">
        <f>+'ふん尿排泄原単位'!$K$7*365/(V168*10*1000)</f>
        <v>1.0447111111111114</v>
      </c>
      <c r="Y168" s="65">
        <f t="shared" si="51"/>
        <v>3.3333333333333335</v>
      </c>
      <c r="Z168" s="65">
        <f t="shared" si="52"/>
        <v>2.25</v>
      </c>
      <c r="AA168" s="65">
        <f t="shared" si="53"/>
        <v>2.25</v>
      </c>
      <c r="AB168" s="65">
        <f>+'ふん尿排泄原単位'!$K$7*365/(AA168*10*1000)</f>
        <v>1.0447111111111114</v>
      </c>
    </row>
    <row r="169" spans="1:28" ht="15">
      <c r="A169" s="7" t="str">
        <f t="shared" si="40"/>
        <v>060411A</v>
      </c>
      <c r="B169" s="7" t="str">
        <f t="shared" si="39"/>
        <v>06</v>
      </c>
      <c r="C169" s="1" t="s">
        <v>398</v>
      </c>
      <c r="D169" s="66" t="s">
        <v>410</v>
      </c>
      <c r="E169" s="1" t="str">
        <f t="shared" si="41"/>
        <v>04</v>
      </c>
      <c r="F169" s="1" t="s">
        <v>6</v>
      </c>
      <c r="G169" s="7">
        <v>10</v>
      </c>
      <c r="H169" s="7">
        <v>14</v>
      </c>
      <c r="I169" s="7">
        <v>9</v>
      </c>
      <c r="J169" s="65">
        <f t="shared" si="42"/>
        <v>10</v>
      </c>
      <c r="K169" s="65">
        <f t="shared" si="43"/>
        <v>2.25</v>
      </c>
      <c r="L169" s="65">
        <f t="shared" si="44"/>
        <v>2.25</v>
      </c>
      <c r="M169" s="65">
        <f>+'ふん尿排泄原単位'!$K$7*365/(L169*10*1000)</f>
        <v>1.0447111111111114</v>
      </c>
      <c r="O169" s="65">
        <f t="shared" si="45"/>
        <v>10</v>
      </c>
      <c r="P169" s="65">
        <f t="shared" si="46"/>
        <v>2.25</v>
      </c>
      <c r="Q169" s="65">
        <f t="shared" si="47"/>
        <v>2.25</v>
      </c>
      <c r="R169" s="65">
        <f>+'ふん尿排泄原単位'!$K$7*365/(Q169*10*1000)</f>
        <v>1.0447111111111114</v>
      </c>
      <c r="T169" s="65">
        <f t="shared" si="48"/>
        <v>5</v>
      </c>
      <c r="U169" s="65">
        <f t="shared" si="49"/>
        <v>2.25</v>
      </c>
      <c r="V169" s="65">
        <f t="shared" si="50"/>
        <v>2.25</v>
      </c>
      <c r="W169" s="65">
        <f>+'ふん尿排泄原単位'!$K$7*365/(V169*10*1000)</f>
        <v>1.0447111111111114</v>
      </c>
      <c r="Y169" s="65">
        <f t="shared" si="51"/>
        <v>3.3333333333333335</v>
      </c>
      <c r="Z169" s="65">
        <f t="shared" si="52"/>
        <v>2.25</v>
      </c>
      <c r="AA169" s="65">
        <f t="shared" si="53"/>
        <v>2.25</v>
      </c>
      <c r="AB169" s="65">
        <f>+'ふん尿排泄原単位'!$K$7*365/(AA169*10*1000)</f>
        <v>1.0447111111111114</v>
      </c>
    </row>
    <row r="170" spans="1:28" ht="15">
      <c r="A170" s="7" t="str">
        <f t="shared" si="40"/>
        <v>060412A</v>
      </c>
      <c r="B170" s="7" t="str">
        <f t="shared" si="39"/>
        <v>06</v>
      </c>
      <c r="C170" s="1" t="s">
        <v>398</v>
      </c>
      <c r="D170" s="66" t="s">
        <v>411</v>
      </c>
      <c r="E170" s="1" t="str">
        <f t="shared" si="41"/>
        <v>04</v>
      </c>
      <c r="F170" s="1" t="s">
        <v>6</v>
      </c>
      <c r="G170" s="2" t="s">
        <v>26</v>
      </c>
      <c r="H170" s="2" t="s">
        <v>26</v>
      </c>
      <c r="I170" s="2" t="s">
        <v>26</v>
      </c>
      <c r="J170" s="2" t="s">
        <v>26</v>
      </c>
      <c r="K170" s="2" t="s">
        <v>26</v>
      </c>
      <c r="L170" s="2" t="s">
        <v>26</v>
      </c>
      <c r="M170" s="2" t="s">
        <v>26</v>
      </c>
      <c r="O170" s="2" t="s">
        <v>26</v>
      </c>
      <c r="P170" s="2" t="s">
        <v>26</v>
      </c>
      <c r="Q170" s="2" t="s">
        <v>26</v>
      </c>
      <c r="R170" s="2" t="s">
        <v>26</v>
      </c>
      <c r="S170" s="2"/>
      <c r="T170" s="2" t="s">
        <v>26</v>
      </c>
      <c r="U170" s="2" t="s">
        <v>26</v>
      </c>
      <c r="V170" s="2" t="s">
        <v>26</v>
      </c>
      <c r="W170" s="2" t="s">
        <v>26</v>
      </c>
      <c r="X170" s="2"/>
      <c r="Y170" s="2" t="s">
        <v>26</v>
      </c>
      <c r="Z170" s="2" t="s">
        <v>26</v>
      </c>
      <c r="AA170" s="2" t="s">
        <v>26</v>
      </c>
      <c r="AB170" s="2" t="s">
        <v>26</v>
      </c>
    </row>
    <row r="171" spans="1:28" ht="15">
      <c r="A171" s="7" t="str">
        <f t="shared" si="40"/>
        <v>060412B</v>
      </c>
      <c r="B171" s="7" t="str">
        <f t="shared" si="39"/>
        <v>06</v>
      </c>
      <c r="C171" s="1" t="s">
        <v>398</v>
      </c>
      <c r="D171" s="66" t="s">
        <v>412</v>
      </c>
      <c r="E171" s="1" t="str">
        <f t="shared" si="41"/>
        <v>04</v>
      </c>
      <c r="F171" s="1" t="s">
        <v>6</v>
      </c>
      <c r="G171" s="2" t="s">
        <v>26</v>
      </c>
      <c r="H171" s="2" t="s">
        <v>26</v>
      </c>
      <c r="I171" s="2" t="s">
        <v>26</v>
      </c>
      <c r="J171" s="2" t="s">
        <v>26</v>
      </c>
      <c r="K171" s="2" t="s">
        <v>26</v>
      </c>
      <c r="L171" s="2" t="s">
        <v>26</v>
      </c>
      <c r="M171" s="2" t="s">
        <v>26</v>
      </c>
      <c r="O171" s="2" t="s">
        <v>26</v>
      </c>
      <c r="P171" s="2" t="s">
        <v>26</v>
      </c>
      <c r="Q171" s="2" t="s">
        <v>26</v>
      </c>
      <c r="R171" s="2" t="s">
        <v>26</v>
      </c>
      <c r="S171" s="2"/>
      <c r="T171" s="2" t="s">
        <v>26</v>
      </c>
      <c r="U171" s="2" t="s">
        <v>26</v>
      </c>
      <c r="V171" s="2" t="s">
        <v>26</v>
      </c>
      <c r="W171" s="2" t="s">
        <v>26</v>
      </c>
      <c r="X171" s="2"/>
      <c r="Y171" s="2" t="s">
        <v>26</v>
      </c>
      <c r="Z171" s="2" t="s">
        <v>26</v>
      </c>
      <c r="AA171" s="2" t="s">
        <v>26</v>
      </c>
      <c r="AB171" s="2" t="s">
        <v>26</v>
      </c>
    </row>
    <row r="172" spans="1:28" ht="15">
      <c r="A172" s="7" t="str">
        <f t="shared" si="40"/>
        <v>060413A</v>
      </c>
      <c r="B172" s="7" t="str">
        <f t="shared" si="39"/>
        <v>06</v>
      </c>
      <c r="C172" s="1" t="s">
        <v>398</v>
      </c>
      <c r="D172" s="66" t="s">
        <v>413</v>
      </c>
      <c r="E172" s="1" t="str">
        <f t="shared" si="41"/>
        <v>04</v>
      </c>
      <c r="F172" s="1" t="s">
        <v>6</v>
      </c>
      <c r="G172" s="7">
        <v>11</v>
      </c>
      <c r="H172" s="7">
        <v>14</v>
      </c>
      <c r="I172" s="7">
        <v>9</v>
      </c>
      <c r="J172" s="65">
        <f t="shared" si="42"/>
        <v>11</v>
      </c>
      <c r="K172" s="65">
        <f t="shared" si="43"/>
        <v>2.25</v>
      </c>
      <c r="L172" s="65">
        <f t="shared" si="44"/>
        <v>2.25</v>
      </c>
      <c r="M172" s="65">
        <f>+'ふん尿排泄原単位'!$K$7*365/(L172*10*1000)</f>
        <v>1.0447111111111114</v>
      </c>
      <c r="O172" s="65">
        <f t="shared" si="45"/>
        <v>11</v>
      </c>
      <c r="P172" s="65">
        <f t="shared" si="46"/>
        <v>2.25</v>
      </c>
      <c r="Q172" s="65">
        <f t="shared" si="47"/>
        <v>2.25</v>
      </c>
      <c r="R172" s="65">
        <f>+'ふん尿排泄原単位'!$K$7*365/(Q172*10*1000)</f>
        <v>1.0447111111111114</v>
      </c>
      <c r="T172" s="65">
        <f t="shared" si="48"/>
        <v>5.5</v>
      </c>
      <c r="U172" s="65">
        <f t="shared" si="49"/>
        <v>2.25</v>
      </c>
      <c r="V172" s="65">
        <f t="shared" si="50"/>
        <v>2.25</v>
      </c>
      <c r="W172" s="65">
        <f>+'ふん尿排泄原単位'!$K$7*365/(V172*10*1000)</f>
        <v>1.0447111111111114</v>
      </c>
      <c r="Y172" s="65">
        <f t="shared" si="51"/>
        <v>3.6666666666666665</v>
      </c>
      <c r="Z172" s="65">
        <f t="shared" si="52"/>
        <v>2.25</v>
      </c>
      <c r="AA172" s="65">
        <f t="shared" si="53"/>
        <v>2.25</v>
      </c>
      <c r="AB172" s="65">
        <f>+'ふん尿排泄原単位'!$K$7*365/(AA172*10*1000)</f>
        <v>1.0447111111111114</v>
      </c>
    </row>
    <row r="173" spans="1:28" ht="15">
      <c r="A173" s="7" t="str">
        <f t="shared" si="40"/>
        <v>060414A</v>
      </c>
      <c r="B173" s="7" t="str">
        <f t="shared" si="39"/>
        <v>06</v>
      </c>
      <c r="C173" s="1" t="s">
        <v>398</v>
      </c>
      <c r="D173" s="66" t="s">
        <v>414</v>
      </c>
      <c r="E173" s="1" t="str">
        <f t="shared" si="41"/>
        <v>04</v>
      </c>
      <c r="F173" s="1" t="s">
        <v>6</v>
      </c>
      <c r="G173" s="7">
        <v>11</v>
      </c>
      <c r="H173" s="7">
        <v>14</v>
      </c>
      <c r="I173" s="7">
        <v>9</v>
      </c>
      <c r="J173" s="65">
        <f t="shared" si="42"/>
        <v>11</v>
      </c>
      <c r="K173" s="65">
        <f t="shared" si="43"/>
        <v>2.25</v>
      </c>
      <c r="L173" s="65">
        <f t="shared" si="44"/>
        <v>2.25</v>
      </c>
      <c r="M173" s="65">
        <f>+'ふん尿排泄原単位'!$K$7*365/(L173*10*1000)</f>
        <v>1.0447111111111114</v>
      </c>
      <c r="O173" s="65">
        <f t="shared" si="45"/>
        <v>11</v>
      </c>
      <c r="P173" s="65">
        <f t="shared" si="46"/>
        <v>2.25</v>
      </c>
      <c r="Q173" s="65">
        <f t="shared" si="47"/>
        <v>2.25</v>
      </c>
      <c r="R173" s="65">
        <f>+'ふん尿排泄原単位'!$K$7*365/(Q173*10*1000)</f>
        <v>1.0447111111111114</v>
      </c>
      <c r="T173" s="65">
        <f t="shared" si="48"/>
        <v>5.5</v>
      </c>
      <c r="U173" s="65">
        <f t="shared" si="49"/>
        <v>2.25</v>
      </c>
      <c r="V173" s="65">
        <f t="shared" si="50"/>
        <v>2.25</v>
      </c>
      <c r="W173" s="65">
        <f>+'ふん尿排泄原単位'!$K$7*365/(V173*10*1000)</f>
        <v>1.0447111111111114</v>
      </c>
      <c r="Y173" s="65">
        <f t="shared" si="51"/>
        <v>3.6666666666666665</v>
      </c>
      <c r="Z173" s="65">
        <f t="shared" si="52"/>
        <v>2.25</v>
      </c>
      <c r="AA173" s="65">
        <f t="shared" si="53"/>
        <v>2.25</v>
      </c>
      <c r="AB173" s="65">
        <f>+'ふん尿排泄原単位'!$K$7*365/(AA173*10*1000)</f>
        <v>1.0447111111111114</v>
      </c>
    </row>
    <row r="174" spans="1:28" ht="15">
      <c r="A174" s="7" t="str">
        <f t="shared" si="40"/>
        <v>060415A</v>
      </c>
      <c r="B174" s="7" t="str">
        <f t="shared" si="39"/>
        <v>06</v>
      </c>
      <c r="C174" s="1" t="s">
        <v>398</v>
      </c>
      <c r="D174" s="66" t="s">
        <v>415</v>
      </c>
      <c r="E174" s="1" t="str">
        <f t="shared" si="41"/>
        <v>04</v>
      </c>
      <c r="F174" s="1" t="s">
        <v>6</v>
      </c>
      <c r="G174" s="7">
        <v>10</v>
      </c>
      <c r="H174" s="7">
        <v>14</v>
      </c>
      <c r="I174" s="7">
        <v>9</v>
      </c>
      <c r="J174" s="65">
        <f t="shared" si="42"/>
        <v>10</v>
      </c>
      <c r="K174" s="65">
        <f t="shared" si="43"/>
        <v>2.25</v>
      </c>
      <c r="L174" s="65">
        <f t="shared" si="44"/>
        <v>2.25</v>
      </c>
      <c r="M174" s="65">
        <f>+'ふん尿排泄原単位'!$K$7*365/(L174*10*1000)</f>
        <v>1.0447111111111114</v>
      </c>
      <c r="O174" s="65">
        <f t="shared" si="45"/>
        <v>10</v>
      </c>
      <c r="P174" s="65">
        <f t="shared" si="46"/>
        <v>2.25</v>
      </c>
      <c r="Q174" s="65">
        <f t="shared" si="47"/>
        <v>2.25</v>
      </c>
      <c r="R174" s="65">
        <f>+'ふん尿排泄原単位'!$K$7*365/(Q174*10*1000)</f>
        <v>1.0447111111111114</v>
      </c>
      <c r="T174" s="65">
        <f t="shared" si="48"/>
        <v>5</v>
      </c>
      <c r="U174" s="65">
        <f t="shared" si="49"/>
        <v>2.25</v>
      </c>
      <c r="V174" s="65">
        <f t="shared" si="50"/>
        <v>2.25</v>
      </c>
      <c r="W174" s="65">
        <f>+'ふん尿排泄原単位'!$K$7*365/(V174*10*1000)</f>
        <v>1.0447111111111114</v>
      </c>
      <c r="Y174" s="65">
        <f t="shared" si="51"/>
        <v>3.3333333333333335</v>
      </c>
      <c r="Z174" s="65">
        <f t="shared" si="52"/>
        <v>2.25</v>
      </c>
      <c r="AA174" s="65">
        <f t="shared" si="53"/>
        <v>2.25</v>
      </c>
      <c r="AB174" s="65">
        <f>+'ふん尿排泄原単位'!$K$7*365/(AA174*10*1000)</f>
        <v>1.0447111111111114</v>
      </c>
    </row>
    <row r="175" spans="1:28" ht="15">
      <c r="A175" s="7" t="str">
        <f t="shared" si="40"/>
        <v>060416A</v>
      </c>
      <c r="B175" s="7" t="str">
        <f t="shared" si="39"/>
        <v>06</v>
      </c>
      <c r="C175" s="1" t="s">
        <v>398</v>
      </c>
      <c r="D175" s="66" t="s">
        <v>416</v>
      </c>
      <c r="E175" s="1" t="str">
        <f t="shared" si="41"/>
        <v>04</v>
      </c>
      <c r="F175" s="1" t="s">
        <v>6</v>
      </c>
      <c r="G175" s="2" t="s">
        <v>26</v>
      </c>
      <c r="H175" s="2" t="s">
        <v>26</v>
      </c>
      <c r="I175" s="2" t="s">
        <v>26</v>
      </c>
      <c r="J175" s="2" t="s">
        <v>26</v>
      </c>
      <c r="K175" s="2" t="s">
        <v>26</v>
      </c>
      <c r="L175" s="2" t="s">
        <v>26</v>
      </c>
      <c r="M175" s="2" t="s">
        <v>26</v>
      </c>
      <c r="O175" s="2" t="s">
        <v>26</v>
      </c>
      <c r="P175" s="2" t="s">
        <v>26</v>
      </c>
      <c r="Q175" s="2" t="s">
        <v>26</v>
      </c>
      <c r="R175" s="2" t="s">
        <v>26</v>
      </c>
      <c r="S175" s="2"/>
      <c r="T175" s="2" t="s">
        <v>26</v>
      </c>
      <c r="U175" s="2" t="s">
        <v>26</v>
      </c>
      <c r="V175" s="2" t="s">
        <v>26</v>
      </c>
      <c r="W175" s="2" t="s">
        <v>26</v>
      </c>
      <c r="X175" s="2"/>
      <c r="Y175" s="2" t="s">
        <v>26</v>
      </c>
      <c r="Z175" s="2" t="s">
        <v>26</v>
      </c>
      <c r="AA175" s="2" t="s">
        <v>26</v>
      </c>
      <c r="AB175" s="2" t="s">
        <v>26</v>
      </c>
    </row>
    <row r="176" spans="1:28" ht="15">
      <c r="A176" s="7" t="str">
        <f t="shared" si="40"/>
        <v>060417A</v>
      </c>
      <c r="B176" s="7" t="str">
        <f t="shared" si="39"/>
        <v>06</v>
      </c>
      <c r="C176" s="1" t="s">
        <v>398</v>
      </c>
      <c r="D176" s="66" t="s">
        <v>417</v>
      </c>
      <c r="E176" s="1" t="str">
        <f t="shared" si="41"/>
        <v>04</v>
      </c>
      <c r="F176" s="1" t="s">
        <v>6</v>
      </c>
      <c r="G176" s="2" t="s">
        <v>26</v>
      </c>
      <c r="H176" s="2" t="s">
        <v>26</v>
      </c>
      <c r="I176" s="2" t="s">
        <v>26</v>
      </c>
      <c r="J176" s="2" t="s">
        <v>26</v>
      </c>
      <c r="K176" s="2" t="s">
        <v>26</v>
      </c>
      <c r="L176" s="2" t="s">
        <v>26</v>
      </c>
      <c r="M176" s="2" t="s">
        <v>26</v>
      </c>
      <c r="O176" s="2" t="s">
        <v>26</v>
      </c>
      <c r="P176" s="2" t="s">
        <v>26</v>
      </c>
      <c r="Q176" s="2" t="s">
        <v>26</v>
      </c>
      <c r="R176" s="2" t="s">
        <v>26</v>
      </c>
      <c r="S176" s="2"/>
      <c r="T176" s="2" t="s">
        <v>26</v>
      </c>
      <c r="U176" s="2" t="s">
        <v>26</v>
      </c>
      <c r="V176" s="2" t="s">
        <v>26</v>
      </c>
      <c r="W176" s="2" t="s">
        <v>26</v>
      </c>
      <c r="X176" s="2"/>
      <c r="Y176" s="2" t="s">
        <v>26</v>
      </c>
      <c r="Z176" s="2" t="s">
        <v>26</v>
      </c>
      <c r="AA176" s="2" t="s">
        <v>26</v>
      </c>
      <c r="AB176" s="2" t="s">
        <v>26</v>
      </c>
    </row>
    <row r="177" spans="1:28" ht="15">
      <c r="A177" s="7" t="str">
        <f t="shared" si="40"/>
        <v>060418A</v>
      </c>
      <c r="B177" s="7" t="str">
        <f t="shared" si="39"/>
        <v>06</v>
      </c>
      <c r="C177" s="1" t="s">
        <v>398</v>
      </c>
      <c r="D177" s="66" t="s">
        <v>418</v>
      </c>
      <c r="E177" s="1" t="str">
        <f t="shared" si="41"/>
        <v>04</v>
      </c>
      <c r="F177" s="1" t="s">
        <v>6</v>
      </c>
      <c r="G177" s="2" t="s">
        <v>26</v>
      </c>
      <c r="H177" s="2" t="s">
        <v>26</v>
      </c>
      <c r="I177" s="2" t="s">
        <v>26</v>
      </c>
      <c r="J177" s="2" t="s">
        <v>26</v>
      </c>
      <c r="K177" s="2" t="s">
        <v>26</v>
      </c>
      <c r="L177" s="2" t="s">
        <v>26</v>
      </c>
      <c r="M177" s="2" t="s">
        <v>26</v>
      </c>
      <c r="O177" s="2" t="s">
        <v>26</v>
      </c>
      <c r="P177" s="2" t="s">
        <v>26</v>
      </c>
      <c r="Q177" s="2" t="s">
        <v>26</v>
      </c>
      <c r="R177" s="2" t="s">
        <v>26</v>
      </c>
      <c r="S177" s="2"/>
      <c r="T177" s="2" t="s">
        <v>26</v>
      </c>
      <c r="U177" s="2" t="s">
        <v>26</v>
      </c>
      <c r="V177" s="2" t="s">
        <v>26</v>
      </c>
      <c r="W177" s="2" t="s">
        <v>26</v>
      </c>
      <c r="X177" s="2"/>
      <c r="Y177" s="2" t="s">
        <v>26</v>
      </c>
      <c r="Z177" s="2" t="s">
        <v>26</v>
      </c>
      <c r="AA177" s="2" t="s">
        <v>26</v>
      </c>
      <c r="AB177" s="2" t="s">
        <v>26</v>
      </c>
    </row>
    <row r="178" spans="1:28" ht="15">
      <c r="A178" s="7" t="str">
        <f t="shared" si="40"/>
        <v>060418B</v>
      </c>
      <c r="B178" s="7" t="str">
        <f t="shared" si="39"/>
        <v>06</v>
      </c>
      <c r="C178" s="1" t="s">
        <v>398</v>
      </c>
      <c r="D178" s="63" t="s">
        <v>419</v>
      </c>
      <c r="E178" s="1" t="str">
        <f t="shared" si="41"/>
        <v>04</v>
      </c>
      <c r="F178" s="1" t="s">
        <v>6</v>
      </c>
      <c r="G178" s="2" t="s">
        <v>26</v>
      </c>
      <c r="H178" s="2" t="s">
        <v>26</v>
      </c>
      <c r="I178" s="2" t="s">
        <v>26</v>
      </c>
      <c r="J178" s="2" t="s">
        <v>26</v>
      </c>
      <c r="K178" s="2" t="s">
        <v>26</v>
      </c>
      <c r="L178" s="2" t="s">
        <v>26</v>
      </c>
      <c r="M178" s="2" t="s">
        <v>26</v>
      </c>
      <c r="O178" s="2" t="s">
        <v>26</v>
      </c>
      <c r="P178" s="2" t="s">
        <v>26</v>
      </c>
      <c r="Q178" s="2" t="s">
        <v>26</v>
      </c>
      <c r="R178" s="2" t="s">
        <v>26</v>
      </c>
      <c r="S178" s="2"/>
      <c r="T178" s="2" t="s">
        <v>26</v>
      </c>
      <c r="U178" s="2" t="s">
        <v>26</v>
      </c>
      <c r="V178" s="2" t="s">
        <v>26</v>
      </c>
      <c r="W178" s="2" t="s">
        <v>26</v>
      </c>
      <c r="X178" s="2"/>
      <c r="Y178" s="2" t="s">
        <v>26</v>
      </c>
      <c r="Z178" s="2" t="s">
        <v>26</v>
      </c>
      <c r="AA178" s="2" t="s">
        <v>26</v>
      </c>
      <c r="AB178" s="2" t="s">
        <v>26</v>
      </c>
    </row>
    <row r="179" spans="1:28" ht="15">
      <c r="A179" s="7" t="str">
        <f t="shared" si="40"/>
        <v>070101A</v>
      </c>
      <c r="B179" s="7" t="str">
        <f t="shared" si="39"/>
        <v>07</v>
      </c>
      <c r="C179" s="1" t="s">
        <v>420</v>
      </c>
      <c r="D179" s="66" t="s">
        <v>399</v>
      </c>
      <c r="E179" s="1" t="str">
        <f t="shared" si="41"/>
        <v>01</v>
      </c>
      <c r="F179" s="1" t="s">
        <v>4</v>
      </c>
      <c r="G179" s="7">
        <v>14</v>
      </c>
      <c r="H179" s="7">
        <v>18</v>
      </c>
      <c r="I179" s="7">
        <v>14</v>
      </c>
      <c r="J179" s="65">
        <f t="shared" si="42"/>
        <v>14</v>
      </c>
      <c r="K179" s="65">
        <f t="shared" si="43"/>
        <v>3.5</v>
      </c>
      <c r="L179" s="65">
        <f t="shared" si="44"/>
        <v>3.5</v>
      </c>
      <c r="M179" s="65">
        <f>+'ふん尿排泄原単位'!$K$7*365/(L179*10*1000)</f>
        <v>0.6716000000000001</v>
      </c>
      <c r="O179" s="65">
        <f t="shared" si="45"/>
        <v>14</v>
      </c>
      <c r="P179" s="65">
        <f t="shared" si="46"/>
        <v>3.5</v>
      </c>
      <c r="Q179" s="65">
        <f t="shared" si="47"/>
        <v>3</v>
      </c>
      <c r="R179" s="65">
        <f>+'ふん尿排泄原単位'!$K$7*365/(Q179*10*1000)</f>
        <v>0.7835333333333334</v>
      </c>
      <c r="T179" s="65">
        <f t="shared" si="48"/>
        <v>7</v>
      </c>
      <c r="U179" s="65">
        <f t="shared" si="49"/>
        <v>3.5</v>
      </c>
      <c r="V179" s="65">
        <f t="shared" si="50"/>
        <v>3</v>
      </c>
      <c r="W179" s="65">
        <f>+'ふん尿排泄原単位'!$K$7*365/(V179*10*1000)</f>
        <v>0.7835333333333334</v>
      </c>
      <c r="Y179" s="65">
        <f t="shared" si="51"/>
        <v>4.666666666666667</v>
      </c>
      <c r="Z179" s="65">
        <f t="shared" si="52"/>
        <v>3.5</v>
      </c>
      <c r="AA179" s="65">
        <f t="shared" si="53"/>
        <v>3</v>
      </c>
      <c r="AB179" s="65">
        <f>+'ふん尿排泄原単位'!$K$7*365/(AA179*10*1000)</f>
        <v>0.7835333333333334</v>
      </c>
    </row>
    <row r="180" spans="1:28" ht="15">
      <c r="A180" s="7" t="str">
        <f t="shared" si="40"/>
        <v>070102A</v>
      </c>
      <c r="B180" s="7" t="str">
        <f t="shared" si="39"/>
        <v>07</v>
      </c>
      <c r="C180" s="1" t="s">
        <v>420</v>
      </c>
      <c r="D180" s="66" t="s">
        <v>400</v>
      </c>
      <c r="E180" s="1" t="str">
        <f t="shared" si="41"/>
        <v>01</v>
      </c>
      <c r="F180" s="1" t="s">
        <v>4</v>
      </c>
      <c r="G180" s="7">
        <v>14</v>
      </c>
      <c r="H180" s="7">
        <v>18</v>
      </c>
      <c r="I180" s="7">
        <v>14</v>
      </c>
      <c r="J180" s="65">
        <f t="shared" si="42"/>
        <v>14</v>
      </c>
      <c r="K180" s="65">
        <f t="shared" si="43"/>
        <v>3.5</v>
      </c>
      <c r="L180" s="65">
        <f t="shared" si="44"/>
        <v>3.5</v>
      </c>
      <c r="M180" s="65">
        <f>+'ふん尿排泄原単位'!$K$7*365/(L180*10*1000)</f>
        <v>0.6716000000000001</v>
      </c>
      <c r="O180" s="65">
        <f t="shared" si="45"/>
        <v>14</v>
      </c>
      <c r="P180" s="65">
        <f t="shared" si="46"/>
        <v>3.5</v>
      </c>
      <c r="Q180" s="65">
        <f t="shared" si="47"/>
        <v>3</v>
      </c>
      <c r="R180" s="65">
        <f>+'ふん尿排泄原単位'!$K$7*365/(Q180*10*1000)</f>
        <v>0.7835333333333334</v>
      </c>
      <c r="T180" s="65">
        <f t="shared" si="48"/>
        <v>7</v>
      </c>
      <c r="U180" s="65">
        <f t="shared" si="49"/>
        <v>3.5</v>
      </c>
      <c r="V180" s="65">
        <f t="shared" si="50"/>
        <v>3</v>
      </c>
      <c r="W180" s="65">
        <f>+'ふん尿排泄原単位'!$K$7*365/(V180*10*1000)</f>
        <v>0.7835333333333334</v>
      </c>
      <c r="Y180" s="65">
        <f t="shared" si="51"/>
        <v>4.666666666666667</v>
      </c>
      <c r="Z180" s="65">
        <f t="shared" si="52"/>
        <v>3.5</v>
      </c>
      <c r="AA180" s="65">
        <f t="shared" si="53"/>
        <v>3</v>
      </c>
      <c r="AB180" s="65">
        <f>+'ふん尿排泄原単位'!$K$7*365/(AA180*10*1000)</f>
        <v>0.7835333333333334</v>
      </c>
    </row>
    <row r="181" spans="1:28" ht="15">
      <c r="A181" s="7" t="str">
        <f t="shared" si="40"/>
        <v>070103A</v>
      </c>
      <c r="B181" s="7" t="str">
        <f t="shared" si="39"/>
        <v>07</v>
      </c>
      <c r="C181" s="1" t="s">
        <v>420</v>
      </c>
      <c r="D181" s="66" t="s">
        <v>401</v>
      </c>
      <c r="E181" s="1" t="str">
        <f t="shared" si="41"/>
        <v>01</v>
      </c>
      <c r="F181" s="1" t="s">
        <v>4</v>
      </c>
      <c r="G181" s="7">
        <v>14</v>
      </c>
      <c r="H181" s="7">
        <v>18</v>
      </c>
      <c r="I181" s="7">
        <v>14</v>
      </c>
      <c r="J181" s="65">
        <f t="shared" si="42"/>
        <v>14</v>
      </c>
      <c r="K181" s="65">
        <f t="shared" si="43"/>
        <v>3.5</v>
      </c>
      <c r="L181" s="65">
        <f t="shared" si="44"/>
        <v>3.5</v>
      </c>
      <c r="M181" s="65">
        <f>+'ふん尿排泄原単位'!$K$7*365/(L181*10*1000)</f>
        <v>0.6716000000000001</v>
      </c>
      <c r="O181" s="65">
        <f t="shared" si="45"/>
        <v>14</v>
      </c>
      <c r="P181" s="65">
        <f t="shared" si="46"/>
        <v>3.5</v>
      </c>
      <c r="Q181" s="65">
        <f t="shared" si="47"/>
        <v>3</v>
      </c>
      <c r="R181" s="65">
        <f>+'ふん尿排泄原単位'!$K$7*365/(Q181*10*1000)</f>
        <v>0.7835333333333334</v>
      </c>
      <c r="T181" s="65">
        <f t="shared" si="48"/>
        <v>7</v>
      </c>
      <c r="U181" s="65">
        <f t="shared" si="49"/>
        <v>3.5</v>
      </c>
      <c r="V181" s="65">
        <f t="shared" si="50"/>
        <v>3</v>
      </c>
      <c r="W181" s="65">
        <f>+'ふん尿排泄原単位'!$K$7*365/(V181*10*1000)</f>
        <v>0.7835333333333334</v>
      </c>
      <c r="Y181" s="65">
        <f t="shared" si="51"/>
        <v>4.666666666666667</v>
      </c>
      <c r="Z181" s="65">
        <f t="shared" si="52"/>
        <v>3.5</v>
      </c>
      <c r="AA181" s="65">
        <f t="shared" si="53"/>
        <v>3</v>
      </c>
      <c r="AB181" s="65">
        <f>+'ふん尿排泄原単位'!$K$7*365/(AA181*10*1000)</f>
        <v>0.7835333333333334</v>
      </c>
    </row>
    <row r="182" spans="1:28" ht="15">
      <c r="A182" s="7" t="str">
        <f t="shared" si="40"/>
        <v>070104A</v>
      </c>
      <c r="B182" s="7" t="str">
        <f t="shared" si="39"/>
        <v>07</v>
      </c>
      <c r="C182" s="1" t="s">
        <v>420</v>
      </c>
      <c r="D182" s="66" t="s">
        <v>402</v>
      </c>
      <c r="E182" s="1" t="str">
        <f t="shared" si="41"/>
        <v>01</v>
      </c>
      <c r="F182" s="1" t="s">
        <v>4</v>
      </c>
      <c r="G182" s="7">
        <v>14</v>
      </c>
      <c r="H182" s="7">
        <v>18</v>
      </c>
      <c r="I182" s="7">
        <v>14</v>
      </c>
      <c r="J182" s="65">
        <f t="shared" si="42"/>
        <v>14</v>
      </c>
      <c r="K182" s="65">
        <f t="shared" si="43"/>
        <v>3.5</v>
      </c>
      <c r="L182" s="65">
        <f t="shared" si="44"/>
        <v>3.5</v>
      </c>
      <c r="M182" s="65">
        <f>+'ふん尿排泄原単位'!$K$7*365/(L182*10*1000)</f>
        <v>0.6716000000000001</v>
      </c>
      <c r="O182" s="65">
        <f t="shared" si="45"/>
        <v>14</v>
      </c>
      <c r="P182" s="65">
        <f t="shared" si="46"/>
        <v>3.5</v>
      </c>
      <c r="Q182" s="65">
        <f t="shared" si="47"/>
        <v>3</v>
      </c>
      <c r="R182" s="65">
        <f>+'ふん尿排泄原単位'!$K$7*365/(Q182*10*1000)</f>
        <v>0.7835333333333334</v>
      </c>
      <c r="T182" s="65">
        <f t="shared" si="48"/>
        <v>7</v>
      </c>
      <c r="U182" s="65">
        <f t="shared" si="49"/>
        <v>3.5</v>
      </c>
      <c r="V182" s="65">
        <f t="shared" si="50"/>
        <v>3</v>
      </c>
      <c r="W182" s="65">
        <f>+'ふん尿排泄原単位'!$K$7*365/(V182*10*1000)</f>
        <v>0.7835333333333334</v>
      </c>
      <c r="Y182" s="65">
        <f t="shared" si="51"/>
        <v>4.666666666666667</v>
      </c>
      <c r="Z182" s="65">
        <f t="shared" si="52"/>
        <v>3.5</v>
      </c>
      <c r="AA182" s="65">
        <f t="shared" si="53"/>
        <v>3</v>
      </c>
      <c r="AB182" s="65">
        <f>+'ふん尿排泄原単位'!$K$7*365/(AA182*10*1000)</f>
        <v>0.7835333333333334</v>
      </c>
    </row>
    <row r="183" spans="1:28" ht="15">
      <c r="A183" s="7" t="str">
        <f t="shared" si="40"/>
        <v>070105A</v>
      </c>
      <c r="B183" s="7" t="str">
        <f t="shared" si="39"/>
        <v>07</v>
      </c>
      <c r="C183" s="1" t="s">
        <v>420</v>
      </c>
      <c r="D183" s="66" t="s">
        <v>403</v>
      </c>
      <c r="E183" s="1" t="str">
        <f t="shared" si="41"/>
        <v>01</v>
      </c>
      <c r="F183" s="1" t="s">
        <v>4</v>
      </c>
      <c r="G183" s="7">
        <v>14</v>
      </c>
      <c r="H183" s="7">
        <v>18</v>
      </c>
      <c r="I183" s="7">
        <v>14</v>
      </c>
      <c r="J183" s="65">
        <f t="shared" si="42"/>
        <v>14</v>
      </c>
      <c r="K183" s="65">
        <f t="shared" si="43"/>
        <v>3.5</v>
      </c>
      <c r="L183" s="65">
        <f t="shared" si="44"/>
        <v>3.5</v>
      </c>
      <c r="M183" s="65">
        <f>+'ふん尿排泄原単位'!$K$7*365/(L183*10*1000)</f>
        <v>0.6716000000000001</v>
      </c>
      <c r="O183" s="65">
        <f t="shared" si="45"/>
        <v>14</v>
      </c>
      <c r="P183" s="65">
        <f t="shared" si="46"/>
        <v>3.5</v>
      </c>
      <c r="Q183" s="65">
        <f t="shared" si="47"/>
        <v>3</v>
      </c>
      <c r="R183" s="65">
        <f>+'ふん尿排泄原単位'!$K$7*365/(Q183*10*1000)</f>
        <v>0.7835333333333334</v>
      </c>
      <c r="T183" s="65">
        <f t="shared" si="48"/>
        <v>7</v>
      </c>
      <c r="U183" s="65">
        <f t="shared" si="49"/>
        <v>3.5</v>
      </c>
      <c r="V183" s="65">
        <f t="shared" si="50"/>
        <v>3</v>
      </c>
      <c r="W183" s="65">
        <f>+'ふん尿排泄原単位'!$K$7*365/(V183*10*1000)</f>
        <v>0.7835333333333334</v>
      </c>
      <c r="Y183" s="65">
        <f t="shared" si="51"/>
        <v>4.666666666666667</v>
      </c>
      <c r="Z183" s="65">
        <f t="shared" si="52"/>
        <v>3.5</v>
      </c>
      <c r="AA183" s="65">
        <f t="shared" si="53"/>
        <v>3</v>
      </c>
      <c r="AB183" s="65">
        <f>+'ふん尿排泄原単位'!$K$7*365/(AA183*10*1000)</f>
        <v>0.7835333333333334</v>
      </c>
    </row>
    <row r="184" spans="1:28" ht="15">
      <c r="A184" s="7" t="str">
        <f t="shared" si="40"/>
        <v>070106A</v>
      </c>
      <c r="B184" s="7" t="str">
        <f t="shared" si="39"/>
        <v>07</v>
      </c>
      <c r="C184" s="1" t="s">
        <v>420</v>
      </c>
      <c r="D184" s="66" t="s">
        <v>404</v>
      </c>
      <c r="E184" s="1" t="str">
        <f t="shared" si="41"/>
        <v>01</v>
      </c>
      <c r="F184" s="1" t="s">
        <v>4</v>
      </c>
      <c r="G184" s="7">
        <v>14</v>
      </c>
      <c r="H184" s="7">
        <v>18</v>
      </c>
      <c r="I184" s="7">
        <v>14</v>
      </c>
      <c r="J184" s="65">
        <f t="shared" si="42"/>
        <v>14</v>
      </c>
      <c r="K184" s="65">
        <f t="shared" si="43"/>
        <v>3.5</v>
      </c>
      <c r="L184" s="65">
        <f t="shared" si="44"/>
        <v>3.5</v>
      </c>
      <c r="M184" s="65">
        <f>+'ふん尿排泄原単位'!$K$7*365/(L184*10*1000)</f>
        <v>0.6716000000000001</v>
      </c>
      <c r="O184" s="65">
        <f t="shared" si="45"/>
        <v>14</v>
      </c>
      <c r="P184" s="65">
        <f t="shared" si="46"/>
        <v>3.5</v>
      </c>
      <c r="Q184" s="65">
        <f t="shared" si="47"/>
        <v>3</v>
      </c>
      <c r="R184" s="65">
        <f>+'ふん尿排泄原単位'!$K$7*365/(Q184*10*1000)</f>
        <v>0.7835333333333334</v>
      </c>
      <c r="T184" s="65">
        <f t="shared" si="48"/>
        <v>7</v>
      </c>
      <c r="U184" s="65">
        <f t="shared" si="49"/>
        <v>3.5</v>
      </c>
      <c r="V184" s="65">
        <f t="shared" si="50"/>
        <v>3</v>
      </c>
      <c r="W184" s="65">
        <f>+'ふん尿排泄原単位'!$K$7*365/(V184*10*1000)</f>
        <v>0.7835333333333334</v>
      </c>
      <c r="Y184" s="65">
        <f t="shared" si="51"/>
        <v>4.666666666666667</v>
      </c>
      <c r="Z184" s="65">
        <f t="shared" si="52"/>
        <v>3.5</v>
      </c>
      <c r="AA184" s="65">
        <f t="shared" si="53"/>
        <v>3</v>
      </c>
      <c r="AB184" s="65">
        <f>+'ふん尿排泄原単位'!$K$7*365/(AA184*10*1000)</f>
        <v>0.7835333333333334</v>
      </c>
    </row>
    <row r="185" spans="1:28" ht="15">
      <c r="A185" s="7" t="str">
        <f t="shared" si="40"/>
        <v>070107A</v>
      </c>
      <c r="B185" s="7" t="str">
        <f t="shared" si="39"/>
        <v>07</v>
      </c>
      <c r="C185" s="1" t="s">
        <v>420</v>
      </c>
      <c r="D185" s="66" t="s">
        <v>405</v>
      </c>
      <c r="E185" s="1" t="str">
        <f t="shared" si="41"/>
        <v>01</v>
      </c>
      <c r="F185" s="1" t="s">
        <v>4</v>
      </c>
      <c r="G185" s="7">
        <v>14</v>
      </c>
      <c r="H185" s="7">
        <v>18</v>
      </c>
      <c r="I185" s="7">
        <v>14</v>
      </c>
      <c r="J185" s="65">
        <f t="shared" si="42"/>
        <v>14</v>
      </c>
      <c r="K185" s="65">
        <f t="shared" si="43"/>
        <v>3.5</v>
      </c>
      <c r="L185" s="65">
        <f t="shared" si="44"/>
        <v>3.5</v>
      </c>
      <c r="M185" s="65">
        <f>+'ふん尿排泄原単位'!$K$7*365/(L185*10*1000)</f>
        <v>0.6716000000000001</v>
      </c>
      <c r="O185" s="65">
        <f t="shared" si="45"/>
        <v>14</v>
      </c>
      <c r="P185" s="65">
        <f t="shared" si="46"/>
        <v>3.5</v>
      </c>
      <c r="Q185" s="65">
        <f t="shared" si="47"/>
        <v>3</v>
      </c>
      <c r="R185" s="65">
        <f>+'ふん尿排泄原単位'!$K$7*365/(Q185*10*1000)</f>
        <v>0.7835333333333334</v>
      </c>
      <c r="T185" s="65">
        <f t="shared" si="48"/>
        <v>7</v>
      </c>
      <c r="U185" s="65">
        <f t="shared" si="49"/>
        <v>3.5</v>
      </c>
      <c r="V185" s="65">
        <f t="shared" si="50"/>
        <v>3</v>
      </c>
      <c r="W185" s="65">
        <f>+'ふん尿排泄原単位'!$K$7*365/(V185*10*1000)</f>
        <v>0.7835333333333334</v>
      </c>
      <c r="Y185" s="65">
        <f t="shared" si="51"/>
        <v>4.666666666666667</v>
      </c>
      <c r="Z185" s="65">
        <f t="shared" si="52"/>
        <v>3.5</v>
      </c>
      <c r="AA185" s="65">
        <f t="shared" si="53"/>
        <v>3</v>
      </c>
      <c r="AB185" s="65">
        <f>+'ふん尿排泄原単位'!$K$7*365/(AA185*10*1000)</f>
        <v>0.7835333333333334</v>
      </c>
    </row>
    <row r="186" spans="1:28" ht="15">
      <c r="A186" s="7" t="str">
        <f t="shared" si="40"/>
        <v>070108A</v>
      </c>
      <c r="B186" s="7" t="str">
        <f t="shared" si="39"/>
        <v>07</v>
      </c>
      <c r="C186" s="1" t="s">
        <v>420</v>
      </c>
      <c r="D186" s="66" t="s">
        <v>406</v>
      </c>
      <c r="E186" s="1" t="str">
        <f t="shared" si="41"/>
        <v>01</v>
      </c>
      <c r="F186" s="1" t="s">
        <v>4</v>
      </c>
      <c r="G186" s="7">
        <v>14</v>
      </c>
      <c r="H186" s="7">
        <v>20</v>
      </c>
      <c r="I186" s="7">
        <v>14</v>
      </c>
      <c r="J186" s="65">
        <f t="shared" si="42"/>
        <v>14</v>
      </c>
      <c r="K186" s="65">
        <f t="shared" si="43"/>
        <v>3.5</v>
      </c>
      <c r="L186" s="65">
        <f t="shared" si="44"/>
        <v>3.5</v>
      </c>
      <c r="M186" s="65">
        <f>+'ふん尿排泄原単位'!$K$7*365/(L186*10*1000)</f>
        <v>0.6716000000000001</v>
      </c>
      <c r="O186" s="65">
        <f t="shared" si="45"/>
        <v>14</v>
      </c>
      <c r="P186" s="65">
        <f t="shared" si="46"/>
        <v>3.5</v>
      </c>
      <c r="Q186" s="65">
        <f t="shared" si="47"/>
        <v>3</v>
      </c>
      <c r="R186" s="65">
        <f>+'ふん尿排泄原単位'!$K$7*365/(Q186*10*1000)</f>
        <v>0.7835333333333334</v>
      </c>
      <c r="T186" s="65">
        <f t="shared" si="48"/>
        <v>7</v>
      </c>
      <c r="U186" s="65">
        <f t="shared" si="49"/>
        <v>3.5</v>
      </c>
      <c r="V186" s="65">
        <f t="shared" si="50"/>
        <v>3</v>
      </c>
      <c r="W186" s="65">
        <f>+'ふん尿排泄原単位'!$K$7*365/(V186*10*1000)</f>
        <v>0.7835333333333334</v>
      </c>
      <c r="Y186" s="65">
        <f t="shared" si="51"/>
        <v>4.666666666666667</v>
      </c>
      <c r="Z186" s="65">
        <f t="shared" si="52"/>
        <v>3.5</v>
      </c>
      <c r="AA186" s="65">
        <f t="shared" si="53"/>
        <v>3</v>
      </c>
      <c r="AB186" s="65">
        <f>+'ふん尿排泄原単位'!$K$7*365/(AA186*10*1000)</f>
        <v>0.7835333333333334</v>
      </c>
    </row>
    <row r="187" spans="1:28" ht="15">
      <c r="A187" s="7" t="str">
        <f t="shared" si="40"/>
        <v>070109A</v>
      </c>
      <c r="B187" s="7" t="str">
        <f t="shared" si="39"/>
        <v>07</v>
      </c>
      <c r="C187" s="1" t="s">
        <v>420</v>
      </c>
      <c r="D187" s="66" t="s">
        <v>407</v>
      </c>
      <c r="E187" s="1" t="str">
        <f t="shared" si="41"/>
        <v>01</v>
      </c>
      <c r="F187" s="1" t="s">
        <v>4</v>
      </c>
      <c r="G187" s="7">
        <v>14</v>
      </c>
      <c r="H187" s="7">
        <v>20</v>
      </c>
      <c r="I187" s="7">
        <v>14</v>
      </c>
      <c r="J187" s="65">
        <f t="shared" si="42"/>
        <v>14</v>
      </c>
      <c r="K187" s="65">
        <f t="shared" si="43"/>
        <v>3.5</v>
      </c>
      <c r="L187" s="65">
        <f t="shared" si="44"/>
        <v>3.5</v>
      </c>
      <c r="M187" s="65">
        <f>+'ふん尿排泄原単位'!$K$7*365/(L187*10*1000)</f>
        <v>0.6716000000000001</v>
      </c>
      <c r="O187" s="65">
        <f t="shared" si="45"/>
        <v>14</v>
      </c>
      <c r="P187" s="65">
        <f t="shared" si="46"/>
        <v>3.5</v>
      </c>
      <c r="Q187" s="65">
        <f t="shared" si="47"/>
        <v>3</v>
      </c>
      <c r="R187" s="65">
        <f>+'ふん尿排泄原単位'!$K$7*365/(Q187*10*1000)</f>
        <v>0.7835333333333334</v>
      </c>
      <c r="T187" s="65">
        <f t="shared" si="48"/>
        <v>7</v>
      </c>
      <c r="U187" s="65">
        <f t="shared" si="49"/>
        <v>3.5</v>
      </c>
      <c r="V187" s="65">
        <f t="shared" si="50"/>
        <v>3</v>
      </c>
      <c r="W187" s="65">
        <f>+'ふん尿排泄原単位'!$K$7*365/(V187*10*1000)</f>
        <v>0.7835333333333334</v>
      </c>
      <c r="Y187" s="65">
        <f t="shared" si="51"/>
        <v>4.666666666666667</v>
      </c>
      <c r="Z187" s="65">
        <f t="shared" si="52"/>
        <v>3.5</v>
      </c>
      <c r="AA187" s="65">
        <f t="shared" si="53"/>
        <v>3</v>
      </c>
      <c r="AB187" s="65">
        <f>+'ふん尿排泄原単位'!$K$7*365/(AA187*10*1000)</f>
        <v>0.7835333333333334</v>
      </c>
    </row>
    <row r="188" spans="1:28" ht="15">
      <c r="A188" s="7" t="str">
        <f t="shared" si="40"/>
        <v>070109B</v>
      </c>
      <c r="B188" s="7" t="str">
        <f t="shared" si="39"/>
        <v>07</v>
      </c>
      <c r="C188" s="1" t="s">
        <v>420</v>
      </c>
      <c r="D188" s="66" t="s">
        <v>408</v>
      </c>
      <c r="E188" s="1" t="str">
        <f t="shared" si="41"/>
        <v>01</v>
      </c>
      <c r="F188" s="1" t="s">
        <v>4</v>
      </c>
      <c r="G188" s="7">
        <v>14</v>
      </c>
      <c r="H188" s="7">
        <v>20</v>
      </c>
      <c r="I188" s="7">
        <v>14</v>
      </c>
      <c r="J188" s="65">
        <f t="shared" si="42"/>
        <v>14</v>
      </c>
      <c r="K188" s="65">
        <f t="shared" si="43"/>
        <v>3.5</v>
      </c>
      <c r="L188" s="65">
        <f t="shared" si="44"/>
        <v>3.5</v>
      </c>
      <c r="M188" s="65">
        <f>+'ふん尿排泄原単位'!$K$7*365/(L188*10*1000)</f>
        <v>0.6716000000000001</v>
      </c>
      <c r="O188" s="65">
        <f t="shared" si="45"/>
        <v>14</v>
      </c>
      <c r="P188" s="65">
        <f t="shared" si="46"/>
        <v>3.5</v>
      </c>
      <c r="Q188" s="65">
        <f t="shared" si="47"/>
        <v>3</v>
      </c>
      <c r="R188" s="65">
        <f>+'ふん尿排泄原単位'!$K$7*365/(Q188*10*1000)</f>
        <v>0.7835333333333334</v>
      </c>
      <c r="T188" s="65">
        <f t="shared" si="48"/>
        <v>7</v>
      </c>
      <c r="U188" s="65">
        <f t="shared" si="49"/>
        <v>3.5</v>
      </c>
      <c r="V188" s="65">
        <f t="shared" si="50"/>
        <v>3</v>
      </c>
      <c r="W188" s="65">
        <f>+'ふん尿排泄原単位'!$K$7*365/(V188*10*1000)</f>
        <v>0.7835333333333334</v>
      </c>
      <c r="Y188" s="65">
        <f t="shared" si="51"/>
        <v>4.666666666666667</v>
      </c>
      <c r="Z188" s="65">
        <f t="shared" si="52"/>
        <v>3.5</v>
      </c>
      <c r="AA188" s="65">
        <f t="shared" si="53"/>
        <v>3</v>
      </c>
      <c r="AB188" s="65">
        <f>+'ふん尿排泄原単位'!$K$7*365/(AA188*10*1000)</f>
        <v>0.7835333333333334</v>
      </c>
    </row>
    <row r="189" spans="1:28" ht="15">
      <c r="A189" s="7" t="str">
        <f t="shared" si="40"/>
        <v>070110A</v>
      </c>
      <c r="B189" s="7" t="str">
        <f t="shared" si="39"/>
        <v>07</v>
      </c>
      <c r="C189" s="1" t="s">
        <v>420</v>
      </c>
      <c r="D189" s="66" t="s">
        <v>409</v>
      </c>
      <c r="E189" s="1" t="str">
        <f t="shared" si="41"/>
        <v>01</v>
      </c>
      <c r="F189" s="1" t="s">
        <v>4</v>
      </c>
      <c r="G189" s="7">
        <v>14</v>
      </c>
      <c r="H189" s="7">
        <v>20</v>
      </c>
      <c r="I189" s="7">
        <v>14</v>
      </c>
      <c r="J189" s="65">
        <f t="shared" si="42"/>
        <v>14</v>
      </c>
      <c r="K189" s="65">
        <f t="shared" si="43"/>
        <v>3.5</v>
      </c>
      <c r="L189" s="65">
        <f t="shared" si="44"/>
        <v>3.5</v>
      </c>
      <c r="M189" s="65">
        <f>+'ふん尿排泄原単位'!$K$7*365/(L189*10*1000)</f>
        <v>0.6716000000000001</v>
      </c>
      <c r="O189" s="65">
        <f t="shared" si="45"/>
        <v>14</v>
      </c>
      <c r="P189" s="65">
        <f t="shared" si="46"/>
        <v>3.5</v>
      </c>
      <c r="Q189" s="65">
        <f t="shared" si="47"/>
        <v>3</v>
      </c>
      <c r="R189" s="65">
        <f>+'ふん尿排泄原単位'!$K$7*365/(Q189*10*1000)</f>
        <v>0.7835333333333334</v>
      </c>
      <c r="T189" s="65">
        <f t="shared" si="48"/>
        <v>7</v>
      </c>
      <c r="U189" s="65">
        <f t="shared" si="49"/>
        <v>3.5</v>
      </c>
      <c r="V189" s="65">
        <f t="shared" si="50"/>
        <v>3</v>
      </c>
      <c r="W189" s="65">
        <f>+'ふん尿排泄原単位'!$K$7*365/(V189*10*1000)</f>
        <v>0.7835333333333334</v>
      </c>
      <c r="Y189" s="65">
        <f t="shared" si="51"/>
        <v>4.666666666666667</v>
      </c>
      <c r="Z189" s="65">
        <f t="shared" si="52"/>
        <v>3.5</v>
      </c>
      <c r="AA189" s="65">
        <f t="shared" si="53"/>
        <v>3</v>
      </c>
      <c r="AB189" s="65">
        <f>+'ふん尿排泄原単位'!$K$7*365/(AA189*10*1000)</f>
        <v>0.7835333333333334</v>
      </c>
    </row>
    <row r="190" spans="1:28" ht="15">
      <c r="A190" s="7" t="str">
        <f t="shared" si="40"/>
        <v>070111A</v>
      </c>
      <c r="B190" s="7" t="str">
        <f t="shared" si="39"/>
        <v>07</v>
      </c>
      <c r="C190" s="1" t="s">
        <v>420</v>
      </c>
      <c r="D190" s="66" t="s">
        <v>410</v>
      </c>
      <c r="E190" s="1" t="str">
        <f t="shared" si="41"/>
        <v>01</v>
      </c>
      <c r="F190" s="1" t="s">
        <v>4</v>
      </c>
      <c r="G190" s="7">
        <v>14</v>
      </c>
      <c r="H190" s="7">
        <v>20</v>
      </c>
      <c r="I190" s="7">
        <v>14</v>
      </c>
      <c r="J190" s="65">
        <f t="shared" si="42"/>
        <v>14</v>
      </c>
      <c r="K190" s="65">
        <f t="shared" si="43"/>
        <v>3.5</v>
      </c>
      <c r="L190" s="65">
        <f t="shared" si="44"/>
        <v>3.5</v>
      </c>
      <c r="M190" s="65">
        <f>+'ふん尿排泄原単位'!$K$7*365/(L190*10*1000)</f>
        <v>0.6716000000000001</v>
      </c>
      <c r="O190" s="65">
        <f t="shared" si="45"/>
        <v>14</v>
      </c>
      <c r="P190" s="65">
        <f t="shared" si="46"/>
        <v>3.5</v>
      </c>
      <c r="Q190" s="65">
        <f t="shared" si="47"/>
        <v>3</v>
      </c>
      <c r="R190" s="65">
        <f>+'ふん尿排泄原単位'!$K$7*365/(Q190*10*1000)</f>
        <v>0.7835333333333334</v>
      </c>
      <c r="T190" s="65">
        <f t="shared" si="48"/>
        <v>7</v>
      </c>
      <c r="U190" s="65">
        <f t="shared" si="49"/>
        <v>3.5</v>
      </c>
      <c r="V190" s="65">
        <f t="shared" si="50"/>
        <v>3</v>
      </c>
      <c r="W190" s="65">
        <f>+'ふん尿排泄原単位'!$K$7*365/(V190*10*1000)</f>
        <v>0.7835333333333334</v>
      </c>
      <c r="Y190" s="65">
        <f t="shared" si="51"/>
        <v>4.666666666666667</v>
      </c>
      <c r="Z190" s="65">
        <f t="shared" si="52"/>
        <v>3.5</v>
      </c>
      <c r="AA190" s="65">
        <f t="shared" si="53"/>
        <v>3</v>
      </c>
      <c r="AB190" s="65">
        <f>+'ふん尿排泄原単位'!$K$7*365/(AA190*10*1000)</f>
        <v>0.7835333333333334</v>
      </c>
    </row>
    <row r="191" spans="1:28" ht="15">
      <c r="A191" s="7" t="str">
        <f t="shared" si="40"/>
        <v>070112A</v>
      </c>
      <c r="B191" s="7" t="str">
        <f t="shared" si="39"/>
        <v>07</v>
      </c>
      <c r="C191" s="1" t="s">
        <v>420</v>
      </c>
      <c r="D191" s="66" t="s">
        <v>411</v>
      </c>
      <c r="E191" s="1" t="str">
        <f t="shared" si="41"/>
        <v>01</v>
      </c>
      <c r="F191" s="1" t="s">
        <v>4</v>
      </c>
      <c r="G191" s="7">
        <v>14</v>
      </c>
      <c r="H191" s="7">
        <v>20</v>
      </c>
      <c r="I191" s="7">
        <v>14</v>
      </c>
      <c r="J191" s="65">
        <f t="shared" si="42"/>
        <v>14</v>
      </c>
      <c r="K191" s="65">
        <f t="shared" si="43"/>
        <v>3.5</v>
      </c>
      <c r="L191" s="65">
        <f t="shared" si="44"/>
        <v>3.5</v>
      </c>
      <c r="M191" s="65">
        <f>+'ふん尿排泄原単位'!$K$7*365/(L191*10*1000)</f>
        <v>0.6716000000000001</v>
      </c>
      <c r="O191" s="65">
        <f t="shared" si="45"/>
        <v>14</v>
      </c>
      <c r="P191" s="65">
        <f t="shared" si="46"/>
        <v>3.5</v>
      </c>
      <c r="Q191" s="65">
        <f t="shared" si="47"/>
        <v>3</v>
      </c>
      <c r="R191" s="65">
        <f>+'ふん尿排泄原単位'!$K$7*365/(Q191*10*1000)</f>
        <v>0.7835333333333334</v>
      </c>
      <c r="T191" s="65">
        <f t="shared" si="48"/>
        <v>7</v>
      </c>
      <c r="U191" s="65">
        <f t="shared" si="49"/>
        <v>3.5</v>
      </c>
      <c r="V191" s="65">
        <f t="shared" si="50"/>
        <v>3</v>
      </c>
      <c r="W191" s="65">
        <f>+'ふん尿排泄原単位'!$K$7*365/(V191*10*1000)</f>
        <v>0.7835333333333334</v>
      </c>
      <c r="Y191" s="65">
        <f t="shared" si="51"/>
        <v>4.666666666666667</v>
      </c>
      <c r="Z191" s="65">
        <f t="shared" si="52"/>
        <v>3.5</v>
      </c>
      <c r="AA191" s="65">
        <f t="shared" si="53"/>
        <v>3</v>
      </c>
      <c r="AB191" s="65">
        <f>+'ふん尿排泄原単位'!$K$7*365/(AA191*10*1000)</f>
        <v>0.7835333333333334</v>
      </c>
    </row>
    <row r="192" spans="1:28" ht="15">
      <c r="A192" s="7" t="str">
        <f t="shared" si="40"/>
        <v>070112B</v>
      </c>
      <c r="B192" s="7" t="str">
        <f t="shared" si="39"/>
        <v>07</v>
      </c>
      <c r="C192" s="1" t="s">
        <v>420</v>
      </c>
      <c r="D192" s="66" t="s">
        <v>412</v>
      </c>
      <c r="E192" s="1" t="str">
        <f t="shared" si="41"/>
        <v>01</v>
      </c>
      <c r="F192" s="1" t="s">
        <v>4</v>
      </c>
      <c r="G192" s="7">
        <v>14</v>
      </c>
      <c r="H192" s="7">
        <v>20</v>
      </c>
      <c r="I192" s="7">
        <v>14</v>
      </c>
      <c r="J192" s="65">
        <f t="shared" si="42"/>
        <v>14</v>
      </c>
      <c r="K192" s="65">
        <f t="shared" si="43"/>
        <v>3.5</v>
      </c>
      <c r="L192" s="65">
        <f t="shared" si="44"/>
        <v>3.5</v>
      </c>
      <c r="M192" s="65">
        <f>+'ふん尿排泄原単位'!$K$7*365/(L192*10*1000)</f>
        <v>0.6716000000000001</v>
      </c>
      <c r="O192" s="65">
        <f t="shared" si="45"/>
        <v>14</v>
      </c>
      <c r="P192" s="65">
        <f t="shared" si="46"/>
        <v>3.5</v>
      </c>
      <c r="Q192" s="65">
        <f t="shared" si="47"/>
        <v>3</v>
      </c>
      <c r="R192" s="65">
        <f>+'ふん尿排泄原単位'!$K$7*365/(Q192*10*1000)</f>
        <v>0.7835333333333334</v>
      </c>
      <c r="T192" s="65">
        <f t="shared" si="48"/>
        <v>7</v>
      </c>
      <c r="U192" s="65">
        <f t="shared" si="49"/>
        <v>3.5</v>
      </c>
      <c r="V192" s="65">
        <f t="shared" si="50"/>
        <v>3</v>
      </c>
      <c r="W192" s="65">
        <f>+'ふん尿排泄原単位'!$K$7*365/(V192*10*1000)</f>
        <v>0.7835333333333334</v>
      </c>
      <c r="Y192" s="65">
        <f t="shared" si="51"/>
        <v>4.666666666666667</v>
      </c>
      <c r="Z192" s="65">
        <f t="shared" si="52"/>
        <v>3.5</v>
      </c>
      <c r="AA192" s="65">
        <f t="shared" si="53"/>
        <v>3</v>
      </c>
      <c r="AB192" s="65">
        <f>+'ふん尿排泄原単位'!$K$7*365/(AA192*10*1000)</f>
        <v>0.7835333333333334</v>
      </c>
    </row>
    <row r="193" spans="1:28" ht="15">
      <c r="A193" s="7" t="str">
        <f t="shared" si="40"/>
        <v>070113A</v>
      </c>
      <c r="B193" s="7" t="str">
        <f t="shared" si="39"/>
        <v>07</v>
      </c>
      <c r="C193" s="1" t="s">
        <v>420</v>
      </c>
      <c r="D193" s="66" t="s">
        <v>413</v>
      </c>
      <c r="E193" s="1" t="str">
        <f t="shared" si="41"/>
        <v>01</v>
      </c>
      <c r="F193" s="1" t="s">
        <v>4</v>
      </c>
      <c r="G193" s="7">
        <v>14</v>
      </c>
      <c r="H193" s="7">
        <v>20</v>
      </c>
      <c r="I193" s="7">
        <v>14</v>
      </c>
      <c r="J193" s="65">
        <f t="shared" si="42"/>
        <v>14</v>
      </c>
      <c r="K193" s="65">
        <f t="shared" si="43"/>
        <v>3.5</v>
      </c>
      <c r="L193" s="65">
        <f t="shared" si="44"/>
        <v>3.5</v>
      </c>
      <c r="M193" s="65">
        <f>+'ふん尿排泄原単位'!$K$7*365/(L193*10*1000)</f>
        <v>0.6716000000000001</v>
      </c>
      <c r="O193" s="65">
        <f t="shared" si="45"/>
        <v>14</v>
      </c>
      <c r="P193" s="65">
        <f t="shared" si="46"/>
        <v>3.5</v>
      </c>
      <c r="Q193" s="65">
        <f t="shared" si="47"/>
        <v>3</v>
      </c>
      <c r="R193" s="65">
        <f>+'ふん尿排泄原単位'!$K$7*365/(Q193*10*1000)</f>
        <v>0.7835333333333334</v>
      </c>
      <c r="T193" s="65">
        <f t="shared" si="48"/>
        <v>7</v>
      </c>
      <c r="U193" s="65">
        <f t="shared" si="49"/>
        <v>3.5</v>
      </c>
      <c r="V193" s="65">
        <f t="shared" si="50"/>
        <v>3</v>
      </c>
      <c r="W193" s="65">
        <f>+'ふん尿排泄原単位'!$K$7*365/(V193*10*1000)</f>
        <v>0.7835333333333334</v>
      </c>
      <c r="Y193" s="65">
        <f t="shared" si="51"/>
        <v>4.666666666666667</v>
      </c>
      <c r="Z193" s="65">
        <f t="shared" si="52"/>
        <v>3.5</v>
      </c>
      <c r="AA193" s="65">
        <f t="shared" si="53"/>
        <v>3</v>
      </c>
      <c r="AB193" s="65">
        <f>+'ふん尿排泄原単位'!$K$7*365/(AA193*10*1000)</f>
        <v>0.7835333333333334</v>
      </c>
    </row>
    <row r="194" spans="1:28" ht="15">
      <c r="A194" s="7" t="str">
        <f t="shared" si="40"/>
        <v>070114A</v>
      </c>
      <c r="B194" s="7" t="str">
        <f t="shared" si="39"/>
        <v>07</v>
      </c>
      <c r="C194" s="1" t="s">
        <v>420</v>
      </c>
      <c r="D194" s="66" t="s">
        <v>414</v>
      </c>
      <c r="E194" s="1" t="str">
        <f t="shared" si="41"/>
        <v>01</v>
      </c>
      <c r="F194" s="1" t="s">
        <v>4</v>
      </c>
      <c r="G194" s="7">
        <v>14</v>
      </c>
      <c r="H194" s="7">
        <v>20</v>
      </c>
      <c r="I194" s="7">
        <v>14</v>
      </c>
      <c r="J194" s="65">
        <f t="shared" si="42"/>
        <v>14</v>
      </c>
      <c r="K194" s="65">
        <f t="shared" si="43"/>
        <v>3.5</v>
      </c>
      <c r="L194" s="65">
        <f t="shared" si="44"/>
        <v>3.5</v>
      </c>
      <c r="M194" s="65">
        <f>+'ふん尿排泄原単位'!$K$7*365/(L194*10*1000)</f>
        <v>0.6716000000000001</v>
      </c>
      <c r="O194" s="65">
        <f t="shared" si="45"/>
        <v>14</v>
      </c>
      <c r="P194" s="65">
        <f t="shared" si="46"/>
        <v>3.5</v>
      </c>
      <c r="Q194" s="65">
        <f t="shared" si="47"/>
        <v>3</v>
      </c>
      <c r="R194" s="65">
        <f>+'ふん尿排泄原単位'!$K$7*365/(Q194*10*1000)</f>
        <v>0.7835333333333334</v>
      </c>
      <c r="T194" s="65">
        <f t="shared" si="48"/>
        <v>7</v>
      </c>
      <c r="U194" s="65">
        <f t="shared" si="49"/>
        <v>3.5</v>
      </c>
      <c r="V194" s="65">
        <f t="shared" si="50"/>
        <v>3</v>
      </c>
      <c r="W194" s="65">
        <f>+'ふん尿排泄原単位'!$K$7*365/(V194*10*1000)</f>
        <v>0.7835333333333334</v>
      </c>
      <c r="Y194" s="65">
        <f t="shared" si="51"/>
        <v>4.666666666666667</v>
      </c>
      <c r="Z194" s="65">
        <f t="shared" si="52"/>
        <v>3.5</v>
      </c>
      <c r="AA194" s="65">
        <f t="shared" si="53"/>
        <v>3</v>
      </c>
      <c r="AB194" s="65">
        <f>+'ふん尿排泄原単位'!$K$7*365/(AA194*10*1000)</f>
        <v>0.7835333333333334</v>
      </c>
    </row>
    <row r="195" spans="1:28" ht="15">
      <c r="A195" s="7" t="str">
        <f t="shared" si="40"/>
        <v>070115A</v>
      </c>
      <c r="B195" s="7" t="str">
        <f t="shared" si="39"/>
        <v>07</v>
      </c>
      <c r="C195" s="1" t="s">
        <v>420</v>
      </c>
      <c r="D195" s="66" t="s">
        <v>415</v>
      </c>
      <c r="E195" s="1" t="str">
        <f t="shared" si="41"/>
        <v>01</v>
      </c>
      <c r="F195" s="1" t="s">
        <v>4</v>
      </c>
      <c r="G195" s="7">
        <v>14</v>
      </c>
      <c r="H195" s="7">
        <v>20</v>
      </c>
      <c r="I195" s="7">
        <v>14</v>
      </c>
      <c r="J195" s="65">
        <f t="shared" si="42"/>
        <v>14</v>
      </c>
      <c r="K195" s="65">
        <f t="shared" si="43"/>
        <v>3.5</v>
      </c>
      <c r="L195" s="65">
        <f t="shared" si="44"/>
        <v>3.5</v>
      </c>
      <c r="M195" s="65">
        <f>+'ふん尿排泄原単位'!$K$7*365/(L195*10*1000)</f>
        <v>0.6716000000000001</v>
      </c>
      <c r="O195" s="65">
        <f t="shared" si="45"/>
        <v>14</v>
      </c>
      <c r="P195" s="65">
        <f t="shared" si="46"/>
        <v>3.5</v>
      </c>
      <c r="Q195" s="65">
        <f t="shared" si="47"/>
        <v>3</v>
      </c>
      <c r="R195" s="65">
        <f>+'ふん尿排泄原単位'!$K$7*365/(Q195*10*1000)</f>
        <v>0.7835333333333334</v>
      </c>
      <c r="T195" s="65">
        <f t="shared" si="48"/>
        <v>7</v>
      </c>
      <c r="U195" s="65">
        <f t="shared" si="49"/>
        <v>3.5</v>
      </c>
      <c r="V195" s="65">
        <f t="shared" si="50"/>
        <v>3</v>
      </c>
      <c r="W195" s="65">
        <f>+'ふん尿排泄原単位'!$K$7*365/(V195*10*1000)</f>
        <v>0.7835333333333334</v>
      </c>
      <c r="Y195" s="65">
        <f t="shared" si="51"/>
        <v>4.666666666666667</v>
      </c>
      <c r="Z195" s="65">
        <f t="shared" si="52"/>
        <v>3.5</v>
      </c>
      <c r="AA195" s="65">
        <f t="shared" si="53"/>
        <v>3</v>
      </c>
      <c r="AB195" s="65">
        <f>+'ふん尿排泄原単位'!$K$7*365/(AA195*10*1000)</f>
        <v>0.7835333333333334</v>
      </c>
    </row>
    <row r="196" spans="1:28" ht="15">
      <c r="A196" s="7" t="str">
        <f t="shared" si="40"/>
        <v>070116A</v>
      </c>
      <c r="B196" s="7" t="str">
        <f t="shared" si="39"/>
        <v>07</v>
      </c>
      <c r="C196" s="1" t="s">
        <v>420</v>
      </c>
      <c r="D196" s="66" t="s">
        <v>416</v>
      </c>
      <c r="E196" s="1" t="str">
        <f t="shared" si="41"/>
        <v>01</v>
      </c>
      <c r="F196" s="1" t="s">
        <v>4</v>
      </c>
      <c r="G196" s="7">
        <v>13</v>
      </c>
      <c r="H196" s="7">
        <v>20</v>
      </c>
      <c r="I196" s="7">
        <v>14</v>
      </c>
      <c r="J196" s="65">
        <f t="shared" si="42"/>
        <v>13</v>
      </c>
      <c r="K196" s="65">
        <f t="shared" si="43"/>
        <v>3.5</v>
      </c>
      <c r="L196" s="65">
        <f t="shared" si="44"/>
        <v>3.5</v>
      </c>
      <c r="M196" s="65">
        <f>+'ふん尿排泄原単位'!$K$7*365/(L196*10*1000)</f>
        <v>0.6716000000000001</v>
      </c>
      <c r="O196" s="65">
        <f t="shared" si="45"/>
        <v>13</v>
      </c>
      <c r="P196" s="65">
        <f t="shared" si="46"/>
        <v>3.5</v>
      </c>
      <c r="Q196" s="65">
        <f t="shared" si="47"/>
        <v>3</v>
      </c>
      <c r="R196" s="65">
        <f>+'ふん尿排泄原単位'!$K$7*365/(Q196*10*1000)</f>
        <v>0.7835333333333334</v>
      </c>
      <c r="T196" s="65">
        <f t="shared" si="48"/>
        <v>6.5</v>
      </c>
      <c r="U196" s="65">
        <f t="shared" si="49"/>
        <v>3.5</v>
      </c>
      <c r="V196" s="65">
        <f t="shared" si="50"/>
        <v>3</v>
      </c>
      <c r="W196" s="65">
        <f>+'ふん尿排泄原単位'!$K$7*365/(V196*10*1000)</f>
        <v>0.7835333333333334</v>
      </c>
      <c r="Y196" s="65">
        <f t="shared" si="51"/>
        <v>4.333333333333333</v>
      </c>
      <c r="Z196" s="65">
        <f t="shared" si="52"/>
        <v>3.5</v>
      </c>
      <c r="AA196" s="65">
        <f t="shared" si="53"/>
        <v>3</v>
      </c>
      <c r="AB196" s="65">
        <f>+'ふん尿排泄原単位'!$K$7*365/(AA196*10*1000)</f>
        <v>0.7835333333333334</v>
      </c>
    </row>
    <row r="197" spans="1:28" ht="15">
      <c r="A197" s="7" t="str">
        <f t="shared" si="40"/>
        <v>070117A</v>
      </c>
      <c r="B197" s="7" t="str">
        <f t="shared" si="39"/>
        <v>07</v>
      </c>
      <c r="C197" s="1" t="s">
        <v>420</v>
      </c>
      <c r="D197" s="66" t="s">
        <v>417</v>
      </c>
      <c r="E197" s="1" t="str">
        <f t="shared" si="41"/>
        <v>01</v>
      </c>
      <c r="F197" s="1" t="s">
        <v>4</v>
      </c>
      <c r="G197" s="7">
        <v>14</v>
      </c>
      <c r="H197" s="7">
        <v>20</v>
      </c>
      <c r="I197" s="7">
        <v>14</v>
      </c>
      <c r="J197" s="65">
        <f t="shared" si="42"/>
        <v>14</v>
      </c>
      <c r="K197" s="65">
        <f t="shared" si="43"/>
        <v>3.5</v>
      </c>
      <c r="L197" s="65">
        <f t="shared" si="44"/>
        <v>3.5</v>
      </c>
      <c r="M197" s="65">
        <f>+'ふん尿排泄原単位'!$K$7*365/(L197*10*1000)</f>
        <v>0.6716000000000001</v>
      </c>
      <c r="O197" s="65">
        <f t="shared" si="45"/>
        <v>14</v>
      </c>
      <c r="P197" s="65">
        <f t="shared" si="46"/>
        <v>3.5</v>
      </c>
      <c r="Q197" s="65">
        <f t="shared" si="47"/>
        <v>3</v>
      </c>
      <c r="R197" s="65">
        <f>+'ふん尿排泄原単位'!$K$7*365/(Q197*10*1000)</f>
        <v>0.7835333333333334</v>
      </c>
      <c r="T197" s="65">
        <f t="shared" si="48"/>
        <v>7</v>
      </c>
      <c r="U197" s="65">
        <f t="shared" si="49"/>
        <v>3.5</v>
      </c>
      <c r="V197" s="65">
        <f t="shared" si="50"/>
        <v>3</v>
      </c>
      <c r="W197" s="65">
        <f>+'ふん尿排泄原単位'!$K$7*365/(V197*10*1000)</f>
        <v>0.7835333333333334</v>
      </c>
      <c r="Y197" s="65">
        <f t="shared" si="51"/>
        <v>4.666666666666667</v>
      </c>
      <c r="Z197" s="65">
        <f t="shared" si="52"/>
        <v>3.5</v>
      </c>
      <c r="AA197" s="65">
        <f t="shared" si="53"/>
        <v>3</v>
      </c>
      <c r="AB197" s="65">
        <f>+'ふん尿排泄原単位'!$K$7*365/(AA197*10*1000)</f>
        <v>0.7835333333333334</v>
      </c>
    </row>
    <row r="198" spans="1:28" ht="15">
      <c r="A198" s="7" t="str">
        <f t="shared" si="40"/>
        <v>070118A</v>
      </c>
      <c r="B198" s="7" t="str">
        <f t="shared" si="39"/>
        <v>07</v>
      </c>
      <c r="C198" s="1" t="s">
        <v>420</v>
      </c>
      <c r="D198" s="66" t="s">
        <v>418</v>
      </c>
      <c r="E198" s="1" t="str">
        <f t="shared" si="41"/>
        <v>01</v>
      </c>
      <c r="F198" s="1" t="s">
        <v>4</v>
      </c>
      <c r="G198" s="2" t="s">
        <v>26</v>
      </c>
      <c r="H198" s="2" t="s">
        <v>26</v>
      </c>
      <c r="I198" s="2" t="s">
        <v>26</v>
      </c>
      <c r="J198" s="2" t="s">
        <v>26</v>
      </c>
      <c r="K198" s="2" t="s">
        <v>26</v>
      </c>
      <c r="L198" s="2" t="s">
        <v>26</v>
      </c>
      <c r="M198" s="2" t="s">
        <v>26</v>
      </c>
      <c r="O198" s="2" t="s">
        <v>26</v>
      </c>
      <c r="P198" s="2" t="s">
        <v>26</v>
      </c>
      <c r="Q198" s="2" t="s">
        <v>26</v>
      </c>
      <c r="R198" s="2" t="s">
        <v>26</v>
      </c>
      <c r="S198" s="2"/>
      <c r="T198" s="2" t="s">
        <v>26</v>
      </c>
      <c r="U198" s="2" t="s">
        <v>26</v>
      </c>
      <c r="V198" s="2" t="s">
        <v>26</v>
      </c>
      <c r="W198" s="2" t="s">
        <v>26</v>
      </c>
      <c r="X198" s="2"/>
      <c r="Y198" s="2" t="s">
        <v>26</v>
      </c>
      <c r="Z198" s="2" t="s">
        <v>26</v>
      </c>
      <c r="AA198" s="2" t="s">
        <v>26</v>
      </c>
      <c r="AB198" s="2" t="s">
        <v>26</v>
      </c>
    </row>
    <row r="199" spans="1:28" ht="15">
      <c r="A199" s="7" t="str">
        <f t="shared" si="40"/>
        <v>070118B</v>
      </c>
      <c r="B199" s="7" t="str">
        <f t="shared" si="39"/>
        <v>07</v>
      </c>
      <c r="C199" s="1" t="s">
        <v>420</v>
      </c>
      <c r="D199" s="63" t="s">
        <v>419</v>
      </c>
      <c r="E199" s="1" t="str">
        <f t="shared" si="41"/>
        <v>01</v>
      </c>
      <c r="F199" s="1" t="s">
        <v>4</v>
      </c>
      <c r="G199" s="2" t="s">
        <v>26</v>
      </c>
      <c r="H199" s="2" t="s">
        <v>26</v>
      </c>
      <c r="I199" s="2" t="s">
        <v>26</v>
      </c>
      <c r="J199" s="2" t="s">
        <v>26</v>
      </c>
      <c r="K199" s="2" t="s">
        <v>26</v>
      </c>
      <c r="L199" s="2" t="s">
        <v>26</v>
      </c>
      <c r="M199" s="2" t="s">
        <v>26</v>
      </c>
      <c r="O199" s="2" t="s">
        <v>26</v>
      </c>
      <c r="P199" s="2" t="s">
        <v>26</v>
      </c>
      <c r="Q199" s="2" t="s">
        <v>26</v>
      </c>
      <c r="R199" s="2" t="s">
        <v>26</v>
      </c>
      <c r="S199" s="2"/>
      <c r="T199" s="2" t="s">
        <v>26</v>
      </c>
      <c r="U199" s="2" t="s">
        <v>26</v>
      </c>
      <c r="V199" s="2" t="s">
        <v>26</v>
      </c>
      <c r="W199" s="2" t="s">
        <v>26</v>
      </c>
      <c r="X199" s="2"/>
      <c r="Y199" s="2" t="s">
        <v>26</v>
      </c>
      <c r="Z199" s="2" t="s">
        <v>26</v>
      </c>
      <c r="AA199" s="2" t="s">
        <v>26</v>
      </c>
      <c r="AB199" s="2" t="s">
        <v>26</v>
      </c>
    </row>
    <row r="200" spans="1:28" ht="15">
      <c r="A200" s="7" t="str">
        <f t="shared" si="40"/>
        <v>070201A</v>
      </c>
      <c r="B200" s="7" t="str">
        <f t="shared" si="39"/>
        <v>07</v>
      </c>
      <c r="C200" s="1" t="s">
        <v>420</v>
      </c>
      <c r="D200" s="66" t="s">
        <v>399</v>
      </c>
      <c r="E200" s="1" t="str">
        <f t="shared" si="41"/>
        <v>02</v>
      </c>
      <c r="F200" s="1" t="s">
        <v>11</v>
      </c>
      <c r="G200" s="7">
        <v>12</v>
      </c>
      <c r="H200" s="7">
        <v>20</v>
      </c>
      <c r="I200" s="7">
        <v>16</v>
      </c>
      <c r="J200" s="65">
        <f t="shared" si="42"/>
        <v>12</v>
      </c>
      <c r="K200" s="65">
        <f t="shared" si="43"/>
        <v>4</v>
      </c>
      <c r="L200" s="65">
        <f t="shared" si="44"/>
        <v>4</v>
      </c>
      <c r="M200" s="65">
        <f>+'ふん尿排泄原単位'!$K$7*365/(L200*10*1000)</f>
        <v>0.5876500000000001</v>
      </c>
      <c r="O200" s="65">
        <f t="shared" si="45"/>
        <v>12</v>
      </c>
      <c r="P200" s="65">
        <f t="shared" si="46"/>
        <v>4</v>
      </c>
      <c r="Q200" s="65">
        <f t="shared" si="47"/>
        <v>3</v>
      </c>
      <c r="R200" s="65">
        <f>+'ふん尿排泄原単位'!$K$7*365/(Q200*10*1000)</f>
        <v>0.7835333333333334</v>
      </c>
      <c r="T200" s="65">
        <f t="shared" si="48"/>
        <v>6</v>
      </c>
      <c r="U200" s="65">
        <f t="shared" si="49"/>
        <v>4</v>
      </c>
      <c r="V200" s="65">
        <f t="shared" si="50"/>
        <v>3</v>
      </c>
      <c r="W200" s="65">
        <f>+'ふん尿排泄原単位'!$K$7*365/(V200*10*1000)</f>
        <v>0.7835333333333334</v>
      </c>
      <c r="Y200" s="65">
        <f t="shared" si="51"/>
        <v>4</v>
      </c>
      <c r="Z200" s="65">
        <f t="shared" si="52"/>
        <v>4</v>
      </c>
      <c r="AA200" s="65">
        <f t="shared" si="53"/>
        <v>3</v>
      </c>
      <c r="AB200" s="65">
        <f>+'ふん尿排泄原単位'!$K$7*365/(AA200*10*1000)</f>
        <v>0.7835333333333334</v>
      </c>
    </row>
    <row r="201" spans="1:28" ht="15">
      <c r="A201" s="7" t="str">
        <f t="shared" si="40"/>
        <v>070202A</v>
      </c>
      <c r="B201" s="7" t="str">
        <f t="shared" si="39"/>
        <v>07</v>
      </c>
      <c r="C201" s="1" t="s">
        <v>420</v>
      </c>
      <c r="D201" s="66" t="s">
        <v>400</v>
      </c>
      <c r="E201" s="1" t="str">
        <f t="shared" si="41"/>
        <v>02</v>
      </c>
      <c r="F201" s="1" t="s">
        <v>11</v>
      </c>
      <c r="G201" s="7">
        <v>12</v>
      </c>
      <c r="H201" s="7">
        <v>20</v>
      </c>
      <c r="I201" s="7">
        <v>16</v>
      </c>
      <c r="J201" s="65">
        <f t="shared" si="42"/>
        <v>12</v>
      </c>
      <c r="K201" s="65">
        <f t="shared" si="43"/>
        <v>4</v>
      </c>
      <c r="L201" s="65">
        <f t="shared" si="44"/>
        <v>4</v>
      </c>
      <c r="M201" s="65">
        <f>+'ふん尿排泄原単位'!$K$7*365/(L201*10*1000)</f>
        <v>0.5876500000000001</v>
      </c>
      <c r="O201" s="65">
        <f t="shared" si="45"/>
        <v>12</v>
      </c>
      <c r="P201" s="65">
        <f t="shared" si="46"/>
        <v>4</v>
      </c>
      <c r="Q201" s="65">
        <f t="shared" si="47"/>
        <v>3</v>
      </c>
      <c r="R201" s="65">
        <f>+'ふん尿排泄原単位'!$K$7*365/(Q201*10*1000)</f>
        <v>0.7835333333333334</v>
      </c>
      <c r="T201" s="65">
        <f t="shared" si="48"/>
        <v>6</v>
      </c>
      <c r="U201" s="65">
        <f t="shared" si="49"/>
        <v>4</v>
      </c>
      <c r="V201" s="65">
        <f t="shared" si="50"/>
        <v>3</v>
      </c>
      <c r="W201" s="65">
        <f>+'ふん尿排泄原単位'!$K$7*365/(V201*10*1000)</f>
        <v>0.7835333333333334</v>
      </c>
      <c r="Y201" s="65">
        <f t="shared" si="51"/>
        <v>4</v>
      </c>
      <c r="Z201" s="65">
        <f t="shared" si="52"/>
        <v>4</v>
      </c>
      <c r="AA201" s="65">
        <f t="shared" si="53"/>
        <v>3</v>
      </c>
      <c r="AB201" s="65">
        <f>+'ふん尿排泄原単位'!$K$7*365/(AA201*10*1000)</f>
        <v>0.7835333333333334</v>
      </c>
    </row>
    <row r="202" spans="1:28" ht="15">
      <c r="A202" s="7" t="str">
        <f t="shared" si="40"/>
        <v>070203A</v>
      </c>
      <c r="B202" s="7" t="str">
        <f t="shared" si="39"/>
        <v>07</v>
      </c>
      <c r="C202" s="1" t="s">
        <v>420</v>
      </c>
      <c r="D202" s="66" t="s">
        <v>401</v>
      </c>
      <c r="E202" s="1" t="str">
        <f t="shared" si="41"/>
        <v>02</v>
      </c>
      <c r="F202" s="1" t="s">
        <v>11</v>
      </c>
      <c r="G202" s="2" t="s">
        <v>26</v>
      </c>
      <c r="H202" s="2" t="s">
        <v>26</v>
      </c>
      <c r="I202" s="2" t="s">
        <v>26</v>
      </c>
      <c r="J202" s="2" t="s">
        <v>26</v>
      </c>
      <c r="K202" s="2" t="s">
        <v>26</v>
      </c>
      <c r="L202" s="2" t="s">
        <v>26</v>
      </c>
      <c r="M202" s="2" t="s">
        <v>26</v>
      </c>
      <c r="O202" s="2" t="s">
        <v>26</v>
      </c>
      <c r="P202" s="2" t="s">
        <v>26</v>
      </c>
      <c r="Q202" s="2" t="s">
        <v>26</v>
      </c>
      <c r="R202" s="2" t="s">
        <v>26</v>
      </c>
      <c r="S202" s="2"/>
      <c r="T202" s="2" t="s">
        <v>26</v>
      </c>
      <c r="U202" s="2" t="s">
        <v>26</v>
      </c>
      <c r="V202" s="2" t="s">
        <v>26</v>
      </c>
      <c r="W202" s="2" t="s">
        <v>26</v>
      </c>
      <c r="X202" s="2"/>
      <c r="Y202" s="2" t="s">
        <v>26</v>
      </c>
      <c r="Z202" s="2" t="s">
        <v>26</v>
      </c>
      <c r="AA202" s="2" t="s">
        <v>26</v>
      </c>
      <c r="AB202" s="2" t="s">
        <v>26</v>
      </c>
    </row>
    <row r="203" spans="1:28" ht="15">
      <c r="A203" s="7" t="str">
        <f t="shared" si="40"/>
        <v>070204A</v>
      </c>
      <c r="B203" s="7" t="str">
        <f t="shared" si="39"/>
        <v>07</v>
      </c>
      <c r="C203" s="1" t="s">
        <v>420</v>
      </c>
      <c r="D203" s="66" t="s">
        <v>402</v>
      </c>
      <c r="E203" s="1" t="str">
        <f t="shared" si="41"/>
        <v>02</v>
      </c>
      <c r="F203" s="1" t="s">
        <v>11</v>
      </c>
      <c r="G203" s="7">
        <v>12</v>
      </c>
      <c r="H203" s="7">
        <v>20</v>
      </c>
      <c r="I203" s="7">
        <v>16</v>
      </c>
      <c r="J203" s="65">
        <f t="shared" si="42"/>
        <v>12</v>
      </c>
      <c r="K203" s="65">
        <f t="shared" si="43"/>
        <v>4</v>
      </c>
      <c r="L203" s="65">
        <f t="shared" si="44"/>
        <v>4</v>
      </c>
      <c r="M203" s="65">
        <f>+'ふん尿排泄原単位'!$K$7*365/(L203*10*1000)</f>
        <v>0.5876500000000001</v>
      </c>
      <c r="O203" s="65">
        <f t="shared" si="45"/>
        <v>12</v>
      </c>
      <c r="P203" s="65">
        <f t="shared" si="46"/>
        <v>4</v>
      </c>
      <c r="Q203" s="65">
        <f t="shared" si="47"/>
        <v>3</v>
      </c>
      <c r="R203" s="65">
        <f>+'ふん尿排泄原単位'!$K$7*365/(Q203*10*1000)</f>
        <v>0.7835333333333334</v>
      </c>
      <c r="T203" s="65">
        <f t="shared" si="48"/>
        <v>6</v>
      </c>
      <c r="U203" s="65">
        <f t="shared" si="49"/>
        <v>4</v>
      </c>
      <c r="V203" s="65">
        <f t="shared" si="50"/>
        <v>3</v>
      </c>
      <c r="W203" s="65">
        <f>+'ふん尿排泄原単位'!$K$7*365/(V203*10*1000)</f>
        <v>0.7835333333333334</v>
      </c>
      <c r="Y203" s="65">
        <f t="shared" si="51"/>
        <v>4</v>
      </c>
      <c r="Z203" s="65">
        <f t="shared" si="52"/>
        <v>4</v>
      </c>
      <c r="AA203" s="65">
        <f t="shared" si="53"/>
        <v>3</v>
      </c>
      <c r="AB203" s="65">
        <f>+'ふん尿排泄原単位'!$K$7*365/(AA203*10*1000)</f>
        <v>0.7835333333333334</v>
      </c>
    </row>
    <row r="204" spans="1:28" ht="15">
      <c r="A204" s="7" t="str">
        <f t="shared" si="40"/>
        <v>070205A</v>
      </c>
      <c r="B204" s="7" t="str">
        <f aca="true" t="shared" si="54" ref="B204:B267">+VLOOKUP(C204,$B$2:$C$6,2)</f>
        <v>07</v>
      </c>
      <c r="C204" s="1" t="s">
        <v>420</v>
      </c>
      <c r="D204" s="66" t="s">
        <v>403</v>
      </c>
      <c r="E204" s="1" t="str">
        <f t="shared" si="41"/>
        <v>02</v>
      </c>
      <c r="F204" s="1" t="s">
        <v>11</v>
      </c>
      <c r="G204" s="7">
        <v>12</v>
      </c>
      <c r="H204" s="7">
        <v>20</v>
      </c>
      <c r="I204" s="7">
        <v>16</v>
      </c>
      <c r="J204" s="65">
        <f t="shared" si="42"/>
        <v>12</v>
      </c>
      <c r="K204" s="65">
        <f t="shared" si="43"/>
        <v>4</v>
      </c>
      <c r="L204" s="65">
        <f t="shared" si="44"/>
        <v>4</v>
      </c>
      <c r="M204" s="65">
        <f>+'ふん尿排泄原単位'!$K$7*365/(L204*10*1000)</f>
        <v>0.5876500000000001</v>
      </c>
      <c r="O204" s="65">
        <f t="shared" si="45"/>
        <v>12</v>
      </c>
      <c r="P204" s="65">
        <f t="shared" si="46"/>
        <v>4</v>
      </c>
      <c r="Q204" s="65">
        <f t="shared" si="47"/>
        <v>3</v>
      </c>
      <c r="R204" s="65">
        <f>+'ふん尿排泄原単位'!$K$7*365/(Q204*10*1000)</f>
        <v>0.7835333333333334</v>
      </c>
      <c r="T204" s="65">
        <f t="shared" si="48"/>
        <v>6</v>
      </c>
      <c r="U204" s="65">
        <f t="shared" si="49"/>
        <v>4</v>
      </c>
      <c r="V204" s="65">
        <f t="shared" si="50"/>
        <v>3</v>
      </c>
      <c r="W204" s="65">
        <f>+'ふん尿排泄原単位'!$K$7*365/(V204*10*1000)</f>
        <v>0.7835333333333334</v>
      </c>
      <c r="Y204" s="65">
        <f t="shared" si="51"/>
        <v>4</v>
      </c>
      <c r="Z204" s="65">
        <f t="shared" si="52"/>
        <v>4</v>
      </c>
      <c r="AA204" s="65">
        <f t="shared" si="53"/>
        <v>3</v>
      </c>
      <c r="AB204" s="65">
        <f>+'ふん尿排泄原単位'!$K$7*365/(AA204*10*1000)</f>
        <v>0.7835333333333334</v>
      </c>
    </row>
    <row r="205" spans="1:28" ht="15">
      <c r="A205" s="7" t="str">
        <f t="shared" si="40"/>
        <v>070206A</v>
      </c>
      <c r="B205" s="7" t="str">
        <f t="shared" si="54"/>
        <v>07</v>
      </c>
      <c r="C205" s="1" t="s">
        <v>420</v>
      </c>
      <c r="D205" s="66" t="s">
        <v>404</v>
      </c>
      <c r="E205" s="1" t="str">
        <f t="shared" si="41"/>
        <v>02</v>
      </c>
      <c r="F205" s="1" t="s">
        <v>11</v>
      </c>
      <c r="G205" s="7">
        <v>12</v>
      </c>
      <c r="H205" s="7">
        <v>20</v>
      </c>
      <c r="I205" s="7">
        <v>16</v>
      </c>
      <c r="J205" s="65">
        <f t="shared" si="42"/>
        <v>12</v>
      </c>
      <c r="K205" s="65">
        <f t="shared" si="43"/>
        <v>4</v>
      </c>
      <c r="L205" s="65">
        <f t="shared" si="44"/>
        <v>4</v>
      </c>
      <c r="M205" s="65">
        <f>+'ふん尿排泄原単位'!$K$7*365/(L205*10*1000)</f>
        <v>0.5876500000000001</v>
      </c>
      <c r="O205" s="65">
        <f t="shared" si="45"/>
        <v>12</v>
      </c>
      <c r="P205" s="65">
        <f t="shared" si="46"/>
        <v>4</v>
      </c>
      <c r="Q205" s="65">
        <f t="shared" si="47"/>
        <v>3</v>
      </c>
      <c r="R205" s="65">
        <f>+'ふん尿排泄原単位'!$K$7*365/(Q205*10*1000)</f>
        <v>0.7835333333333334</v>
      </c>
      <c r="T205" s="65">
        <f t="shared" si="48"/>
        <v>6</v>
      </c>
      <c r="U205" s="65">
        <f t="shared" si="49"/>
        <v>4</v>
      </c>
      <c r="V205" s="65">
        <f t="shared" si="50"/>
        <v>3</v>
      </c>
      <c r="W205" s="65">
        <f>+'ふん尿排泄原単位'!$K$7*365/(V205*10*1000)</f>
        <v>0.7835333333333334</v>
      </c>
      <c r="Y205" s="65">
        <f t="shared" si="51"/>
        <v>4</v>
      </c>
      <c r="Z205" s="65">
        <f t="shared" si="52"/>
        <v>4</v>
      </c>
      <c r="AA205" s="65">
        <f t="shared" si="53"/>
        <v>3</v>
      </c>
      <c r="AB205" s="65">
        <f>+'ふん尿排泄原単位'!$K$7*365/(AA205*10*1000)</f>
        <v>0.7835333333333334</v>
      </c>
    </row>
    <row r="206" spans="1:28" ht="15">
      <c r="A206" s="7" t="str">
        <f t="shared" si="40"/>
        <v>070207A</v>
      </c>
      <c r="B206" s="7" t="str">
        <f t="shared" si="54"/>
        <v>07</v>
      </c>
      <c r="C206" s="1" t="s">
        <v>420</v>
      </c>
      <c r="D206" s="66" t="s">
        <v>405</v>
      </c>
      <c r="E206" s="1" t="str">
        <f t="shared" si="41"/>
        <v>02</v>
      </c>
      <c r="F206" s="1" t="s">
        <v>11</v>
      </c>
      <c r="G206" s="7">
        <v>12</v>
      </c>
      <c r="H206" s="7">
        <v>20</v>
      </c>
      <c r="I206" s="7">
        <v>16</v>
      </c>
      <c r="J206" s="65">
        <f t="shared" si="42"/>
        <v>12</v>
      </c>
      <c r="K206" s="65">
        <f t="shared" si="43"/>
        <v>4</v>
      </c>
      <c r="L206" s="65">
        <f t="shared" si="44"/>
        <v>4</v>
      </c>
      <c r="M206" s="65">
        <f>+'ふん尿排泄原単位'!$K$7*365/(L206*10*1000)</f>
        <v>0.5876500000000001</v>
      </c>
      <c r="O206" s="65">
        <f t="shared" si="45"/>
        <v>12</v>
      </c>
      <c r="P206" s="65">
        <f t="shared" si="46"/>
        <v>4</v>
      </c>
      <c r="Q206" s="65">
        <f t="shared" si="47"/>
        <v>3</v>
      </c>
      <c r="R206" s="65">
        <f>+'ふん尿排泄原単位'!$K$7*365/(Q206*10*1000)</f>
        <v>0.7835333333333334</v>
      </c>
      <c r="T206" s="65">
        <f t="shared" si="48"/>
        <v>6</v>
      </c>
      <c r="U206" s="65">
        <f t="shared" si="49"/>
        <v>4</v>
      </c>
      <c r="V206" s="65">
        <f t="shared" si="50"/>
        <v>3</v>
      </c>
      <c r="W206" s="65">
        <f>+'ふん尿排泄原単位'!$K$7*365/(V206*10*1000)</f>
        <v>0.7835333333333334</v>
      </c>
      <c r="Y206" s="65">
        <f t="shared" si="51"/>
        <v>4</v>
      </c>
      <c r="Z206" s="65">
        <f t="shared" si="52"/>
        <v>4</v>
      </c>
      <c r="AA206" s="65">
        <f t="shared" si="53"/>
        <v>3</v>
      </c>
      <c r="AB206" s="65">
        <f>+'ふん尿排泄原単位'!$K$7*365/(AA206*10*1000)</f>
        <v>0.7835333333333334</v>
      </c>
    </row>
    <row r="207" spans="1:28" ht="15">
      <c r="A207" s="7" t="str">
        <f t="shared" si="40"/>
        <v>070208A</v>
      </c>
      <c r="B207" s="7" t="str">
        <f t="shared" si="54"/>
        <v>07</v>
      </c>
      <c r="C207" s="1" t="s">
        <v>420</v>
      </c>
      <c r="D207" s="66" t="s">
        <v>406</v>
      </c>
      <c r="E207" s="1" t="str">
        <f t="shared" si="41"/>
        <v>02</v>
      </c>
      <c r="F207" s="1" t="s">
        <v>11</v>
      </c>
      <c r="G207" s="7">
        <v>12</v>
      </c>
      <c r="H207" s="7">
        <v>20</v>
      </c>
      <c r="I207" s="7">
        <v>16</v>
      </c>
      <c r="J207" s="65">
        <f t="shared" si="42"/>
        <v>12</v>
      </c>
      <c r="K207" s="65">
        <f t="shared" si="43"/>
        <v>4</v>
      </c>
      <c r="L207" s="65">
        <f t="shared" si="44"/>
        <v>4</v>
      </c>
      <c r="M207" s="65">
        <f>+'ふん尿排泄原単位'!$K$7*365/(L207*10*1000)</f>
        <v>0.5876500000000001</v>
      </c>
      <c r="O207" s="65">
        <f t="shared" si="45"/>
        <v>12</v>
      </c>
      <c r="P207" s="65">
        <f t="shared" si="46"/>
        <v>4</v>
      </c>
      <c r="Q207" s="65">
        <f t="shared" si="47"/>
        <v>3</v>
      </c>
      <c r="R207" s="65">
        <f>+'ふん尿排泄原単位'!$K$7*365/(Q207*10*1000)</f>
        <v>0.7835333333333334</v>
      </c>
      <c r="T207" s="65">
        <f t="shared" si="48"/>
        <v>6</v>
      </c>
      <c r="U207" s="65">
        <f t="shared" si="49"/>
        <v>4</v>
      </c>
      <c r="V207" s="65">
        <f t="shared" si="50"/>
        <v>3</v>
      </c>
      <c r="W207" s="65">
        <f>+'ふん尿排泄原単位'!$K$7*365/(V207*10*1000)</f>
        <v>0.7835333333333334</v>
      </c>
      <c r="Y207" s="65">
        <f t="shared" si="51"/>
        <v>4</v>
      </c>
      <c r="Z207" s="65">
        <f t="shared" si="52"/>
        <v>4</v>
      </c>
      <c r="AA207" s="65">
        <f t="shared" si="53"/>
        <v>3</v>
      </c>
      <c r="AB207" s="65">
        <f>+'ふん尿排泄原単位'!$K$7*365/(AA207*10*1000)</f>
        <v>0.7835333333333334</v>
      </c>
    </row>
    <row r="208" spans="1:28" ht="15">
      <c r="A208" s="7" t="str">
        <f t="shared" si="40"/>
        <v>070209A</v>
      </c>
      <c r="B208" s="7" t="str">
        <f t="shared" si="54"/>
        <v>07</v>
      </c>
      <c r="C208" s="1" t="s">
        <v>420</v>
      </c>
      <c r="D208" s="66" t="s">
        <v>407</v>
      </c>
      <c r="E208" s="1" t="str">
        <f t="shared" si="41"/>
        <v>02</v>
      </c>
      <c r="F208" s="1" t="s">
        <v>11</v>
      </c>
      <c r="G208" s="7">
        <v>12</v>
      </c>
      <c r="H208" s="7">
        <v>20</v>
      </c>
      <c r="I208" s="7">
        <v>16</v>
      </c>
      <c r="J208" s="65">
        <f t="shared" si="42"/>
        <v>12</v>
      </c>
      <c r="K208" s="65">
        <f t="shared" si="43"/>
        <v>4</v>
      </c>
      <c r="L208" s="65">
        <f t="shared" si="44"/>
        <v>4</v>
      </c>
      <c r="M208" s="65">
        <f>+'ふん尿排泄原単位'!$K$7*365/(L208*10*1000)</f>
        <v>0.5876500000000001</v>
      </c>
      <c r="O208" s="65">
        <f t="shared" si="45"/>
        <v>12</v>
      </c>
      <c r="P208" s="65">
        <f t="shared" si="46"/>
        <v>4</v>
      </c>
      <c r="Q208" s="65">
        <f t="shared" si="47"/>
        <v>3</v>
      </c>
      <c r="R208" s="65">
        <f>+'ふん尿排泄原単位'!$K$7*365/(Q208*10*1000)</f>
        <v>0.7835333333333334</v>
      </c>
      <c r="T208" s="65">
        <f t="shared" si="48"/>
        <v>6</v>
      </c>
      <c r="U208" s="65">
        <f t="shared" si="49"/>
        <v>4</v>
      </c>
      <c r="V208" s="65">
        <f t="shared" si="50"/>
        <v>3</v>
      </c>
      <c r="W208" s="65">
        <f>+'ふん尿排泄原単位'!$K$7*365/(V208*10*1000)</f>
        <v>0.7835333333333334</v>
      </c>
      <c r="Y208" s="65">
        <f t="shared" si="51"/>
        <v>4</v>
      </c>
      <c r="Z208" s="65">
        <f t="shared" si="52"/>
        <v>4</v>
      </c>
      <c r="AA208" s="65">
        <f t="shared" si="53"/>
        <v>3</v>
      </c>
      <c r="AB208" s="65">
        <f>+'ふん尿排泄原単位'!$K$7*365/(AA208*10*1000)</f>
        <v>0.7835333333333334</v>
      </c>
    </row>
    <row r="209" spans="1:28" ht="15">
      <c r="A209" s="7" t="str">
        <f t="shared" si="40"/>
        <v>070209B</v>
      </c>
      <c r="B209" s="7" t="str">
        <f t="shared" si="54"/>
        <v>07</v>
      </c>
      <c r="C209" s="1" t="s">
        <v>420</v>
      </c>
      <c r="D209" s="66" t="s">
        <v>408</v>
      </c>
      <c r="E209" s="1" t="str">
        <f t="shared" si="41"/>
        <v>02</v>
      </c>
      <c r="F209" s="1" t="s">
        <v>11</v>
      </c>
      <c r="G209" s="7">
        <v>12</v>
      </c>
      <c r="H209" s="7">
        <v>20</v>
      </c>
      <c r="I209" s="7">
        <v>16</v>
      </c>
      <c r="J209" s="65">
        <f t="shared" si="42"/>
        <v>12</v>
      </c>
      <c r="K209" s="65">
        <f t="shared" si="43"/>
        <v>4</v>
      </c>
      <c r="L209" s="65">
        <f t="shared" si="44"/>
        <v>4</v>
      </c>
      <c r="M209" s="65">
        <f>+'ふん尿排泄原単位'!$K$7*365/(L209*10*1000)</f>
        <v>0.5876500000000001</v>
      </c>
      <c r="O209" s="65">
        <f t="shared" si="45"/>
        <v>12</v>
      </c>
      <c r="P209" s="65">
        <f t="shared" si="46"/>
        <v>4</v>
      </c>
      <c r="Q209" s="65">
        <f t="shared" si="47"/>
        <v>3</v>
      </c>
      <c r="R209" s="65">
        <f>+'ふん尿排泄原単位'!$K$7*365/(Q209*10*1000)</f>
        <v>0.7835333333333334</v>
      </c>
      <c r="T209" s="65">
        <f t="shared" si="48"/>
        <v>6</v>
      </c>
      <c r="U209" s="65">
        <f t="shared" si="49"/>
        <v>4</v>
      </c>
      <c r="V209" s="65">
        <f t="shared" si="50"/>
        <v>3</v>
      </c>
      <c r="W209" s="65">
        <f>+'ふん尿排泄原単位'!$K$7*365/(V209*10*1000)</f>
        <v>0.7835333333333334</v>
      </c>
      <c r="Y209" s="65">
        <f t="shared" si="51"/>
        <v>4</v>
      </c>
      <c r="Z209" s="65">
        <f t="shared" si="52"/>
        <v>4</v>
      </c>
      <c r="AA209" s="65">
        <f t="shared" si="53"/>
        <v>3</v>
      </c>
      <c r="AB209" s="65">
        <f>+'ふん尿排泄原単位'!$K$7*365/(AA209*10*1000)</f>
        <v>0.7835333333333334</v>
      </c>
    </row>
    <row r="210" spans="1:28" ht="15">
      <c r="A210" s="7" t="str">
        <f t="shared" si="40"/>
        <v>070210A</v>
      </c>
      <c r="B210" s="7" t="str">
        <f t="shared" si="54"/>
        <v>07</v>
      </c>
      <c r="C210" s="1" t="s">
        <v>420</v>
      </c>
      <c r="D210" s="66" t="s">
        <v>409</v>
      </c>
      <c r="E210" s="1" t="str">
        <f t="shared" si="41"/>
        <v>02</v>
      </c>
      <c r="F210" s="1" t="s">
        <v>11</v>
      </c>
      <c r="G210" s="7">
        <v>12</v>
      </c>
      <c r="H210" s="7">
        <v>20</v>
      </c>
      <c r="I210" s="7">
        <v>16</v>
      </c>
      <c r="J210" s="65">
        <f t="shared" si="42"/>
        <v>12</v>
      </c>
      <c r="K210" s="65">
        <f t="shared" si="43"/>
        <v>4</v>
      </c>
      <c r="L210" s="65">
        <f t="shared" si="44"/>
        <v>4</v>
      </c>
      <c r="M210" s="65">
        <f>+'ふん尿排泄原単位'!$K$7*365/(L210*10*1000)</f>
        <v>0.5876500000000001</v>
      </c>
      <c r="O210" s="65">
        <f t="shared" si="45"/>
        <v>12</v>
      </c>
      <c r="P210" s="65">
        <f t="shared" si="46"/>
        <v>4</v>
      </c>
      <c r="Q210" s="65">
        <f t="shared" si="47"/>
        <v>3</v>
      </c>
      <c r="R210" s="65">
        <f>+'ふん尿排泄原単位'!$K$7*365/(Q210*10*1000)</f>
        <v>0.7835333333333334</v>
      </c>
      <c r="T210" s="65">
        <f t="shared" si="48"/>
        <v>6</v>
      </c>
      <c r="U210" s="65">
        <f t="shared" si="49"/>
        <v>4</v>
      </c>
      <c r="V210" s="65">
        <f t="shared" si="50"/>
        <v>3</v>
      </c>
      <c r="W210" s="65">
        <f>+'ふん尿排泄原単位'!$K$7*365/(V210*10*1000)</f>
        <v>0.7835333333333334</v>
      </c>
      <c r="Y210" s="65">
        <f t="shared" si="51"/>
        <v>4</v>
      </c>
      <c r="Z210" s="65">
        <f t="shared" si="52"/>
        <v>4</v>
      </c>
      <c r="AA210" s="65">
        <f t="shared" si="53"/>
        <v>3</v>
      </c>
      <c r="AB210" s="65">
        <f>+'ふん尿排泄原単位'!$K$7*365/(AA210*10*1000)</f>
        <v>0.7835333333333334</v>
      </c>
    </row>
    <row r="211" spans="1:28" ht="15">
      <c r="A211" s="7" t="str">
        <f t="shared" si="40"/>
        <v>070211A</v>
      </c>
      <c r="B211" s="7" t="str">
        <f t="shared" si="54"/>
        <v>07</v>
      </c>
      <c r="C211" s="1" t="s">
        <v>420</v>
      </c>
      <c r="D211" s="66" t="s">
        <v>410</v>
      </c>
      <c r="E211" s="1" t="str">
        <f t="shared" si="41"/>
        <v>02</v>
      </c>
      <c r="F211" s="1" t="s">
        <v>11</v>
      </c>
      <c r="G211" s="7">
        <v>12</v>
      </c>
      <c r="H211" s="7">
        <v>20</v>
      </c>
      <c r="I211" s="7">
        <v>16</v>
      </c>
      <c r="J211" s="65">
        <f t="shared" si="42"/>
        <v>12</v>
      </c>
      <c r="K211" s="65">
        <f t="shared" si="43"/>
        <v>4</v>
      </c>
      <c r="L211" s="65">
        <f t="shared" si="44"/>
        <v>4</v>
      </c>
      <c r="M211" s="65">
        <f>+'ふん尿排泄原単位'!$K$7*365/(L211*10*1000)</f>
        <v>0.5876500000000001</v>
      </c>
      <c r="O211" s="65">
        <f t="shared" si="45"/>
        <v>12</v>
      </c>
      <c r="P211" s="65">
        <f t="shared" si="46"/>
        <v>4</v>
      </c>
      <c r="Q211" s="65">
        <f t="shared" si="47"/>
        <v>3</v>
      </c>
      <c r="R211" s="65">
        <f>+'ふん尿排泄原単位'!$K$7*365/(Q211*10*1000)</f>
        <v>0.7835333333333334</v>
      </c>
      <c r="T211" s="65">
        <f t="shared" si="48"/>
        <v>6</v>
      </c>
      <c r="U211" s="65">
        <f t="shared" si="49"/>
        <v>4</v>
      </c>
      <c r="V211" s="65">
        <f t="shared" si="50"/>
        <v>3</v>
      </c>
      <c r="W211" s="65">
        <f>+'ふん尿排泄原単位'!$K$7*365/(V211*10*1000)</f>
        <v>0.7835333333333334</v>
      </c>
      <c r="Y211" s="65">
        <f t="shared" si="51"/>
        <v>4</v>
      </c>
      <c r="Z211" s="65">
        <f t="shared" si="52"/>
        <v>4</v>
      </c>
      <c r="AA211" s="65">
        <f t="shared" si="53"/>
        <v>3</v>
      </c>
      <c r="AB211" s="65">
        <f>+'ふん尿排泄原単位'!$K$7*365/(AA211*10*1000)</f>
        <v>0.7835333333333334</v>
      </c>
    </row>
    <row r="212" spans="1:28" ht="15">
      <c r="A212" s="7" t="str">
        <f t="shared" si="40"/>
        <v>070212A</v>
      </c>
      <c r="B212" s="7" t="str">
        <f t="shared" si="54"/>
        <v>07</v>
      </c>
      <c r="C212" s="1" t="s">
        <v>420</v>
      </c>
      <c r="D212" s="66" t="s">
        <v>411</v>
      </c>
      <c r="E212" s="1" t="str">
        <f t="shared" si="41"/>
        <v>02</v>
      </c>
      <c r="F212" s="1" t="s">
        <v>11</v>
      </c>
      <c r="G212" s="7">
        <v>12</v>
      </c>
      <c r="H212" s="7">
        <v>22</v>
      </c>
      <c r="I212" s="7">
        <v>16</v>
      </c>
      <c r="J212" s="65">
        <f t="shared" si="42"/>
        <v>12</v>
      </c>
      <c r="K212" s="65">
        <f t="shared" si="43"/>
        <v>4</v>
      </c>
      <c r="L212" s="65">
        <f t="shared" si="44"/>
        <v>4</v>
      </c>
      <c r="M212" s="65">
        <f>+'ふん尿排泄原単位'!$K$7*365/(L212*10*1000)</f>
        <v>0.5876500000000001</v>
      </c>
      <c r="O212" s="65">
        <f t="shared" si="45"/>
        <v>12</v>
      </c>
      <c r="P212" s="65">
        <f t="shared" si="46"/>
        <v>4</v>
      </c>
      <c r="Q212" s="65">
        <f t="shared" si="47"/>
        <v>3</v>
      </c>
      <c r="R212" s="65">
        <f>+'ふん尿排泄原単位'!$K$7*365/(Q212*10*1000)</f>
        <v>0.7835333333333334</v>
      </c>
      <c r="T212" s="65">
        <f t="shared" si="48"/>
        <v>6</v>
      </c>
      <c r="U212" s="65">
        <f t="shared" si="49"/>
        <v>4</v>
      </c>
      <c r="V212" s="65">
        <f t="shared" si="50"/>
        <v>3</v>
      </c>
      <c r="W212" s="65">
        <f>+'ふん尿排泄原単位'!$K$7*365/(V212*10*1000)</f>
        <v>0.7835333333333334</v>
      </c>
      <c r="Y212" s="65">
        <f t="shared" si="51"/>
        <v>4</v>
      </c>
      <c r="Z212" s="65">
        <f t="shared" si="52"/>
        <v>4</v>
      </c>
      <c r="AA212" s="65">
        <f t="shared" si="53"/>
        <v>3</v>
      </c>
      <c r="AB212" s="65">
        <f>+'ふん尿排泄原単位'!$K$7*365/(AA212*10*1000)</f>
        <v>0.7835333333333334</v>
      </c>
    </row>
    <row r="213" spans="1:28" ht="15">
      <c r="A213" s="7" t="str">
        <f t="shared" si="40"/>
        <v>070212B</v>
      </c>
      <c r="B213" s="7" t="str">
        <f t="shared" si="54"/>
        <v>07</v>
      </c>
      <c r="C213" s="1" t="s">
        <v>420</v>
      </c>
      <c r="D213" s="66" t="s">
        <v>412</v>
      </c>
      <c r="E213" s="1" t="str">
        <f t="shared" si="41"/>
        <v>02</v>
      </c>
      <c r="F213" s="1" t="s">
        <v>11</v>
      </c>
      <c r="G213" s="2" t="s">
        <v>26</v>
      </c>
      <c r="H213" s="2" t="s">
        <v>26</v>
      </c>
      <c r="I213" s="2" t="s">
        <v>26</v>
      </c>
      <c r="J213" s="2" t="s">
        <v>26</v>
      </c>
      <c r="K213" s="2" t="s">
        <v>26</v>
      </c>
      <c r="L213" s="2" t="s">
        <v>26</v>
      </c>
      <c r="M213" s="2" t="s">
        <v>26</v>
      </c>
      <c r="O213" s="2" t="s">
        <v>26</v>
      </c>
      <c r="P213" s="2" t="s">
        <v>26</v>
      </c>
      <c r="Q213" s="2" t="s">
        <v>26</v>
      </c>
      <c r="R213" s="2" t="s">
        <v>26</v>
      </c>
      <c r="S213" s="2"/>
      <c r="T213" s="2" t="s">
        <v>26</v>
      </c>
      <c r="U213" s="2" t="s">
        <v>26</v>
      </c>
      <c r="V213" s="2" t="s">
        <v>26</v>
      </c>
      <c r="W213" s="2" t="s">
        <v>26</v>
      </c>
      <c r="X213" s="2"/>
      <c r="Y213" s="2" t="s">
        <v>26</v>
      </c>
      <c r="Z213" s="2" t="s">
        <v>26</v>
      </c>
      <c r="AA213" s="2" t="s">
        <v>26</v>
      </c>
      <c r="AB213" s="2" t="s">
        <v>26</v>
      </c>
    </row>
    <row r="214" spans="1:28" ht="15">
      <c r="A214" s="7" t="str">
        <f t="shared" si="40"/>
        <v>070213A</v>
      </c>
      <c r="B214" s="7" t="str">
        <f t="shared" si="54"/>
        <v>07</v>
      </c>
      <c r="C214" s="1" t="s">
        <v>420</v>
      </c>
      <c r="D214" s="66" t="s">
        <v>413</v>
      </c>
      <c r="E214" s="1" t="str">
        <f t="shared" si="41"/>
        <v>02</v>
      </c>
      <c r="F214" s="1" t="s">
        <v>11</v>
      </c>
      <c r="G214" s="7">
        <v>12</v>
      </c>
      <c r="H214" s="7">
        <v>20</v>
      </c>
      <c r="I214" s="7">
        <v>16</v>
      </c>
      <c r="J214" s="65">
        <f t="shared" si="42"/>
        <v>12</v>
      </c>
      <c r="K214" s="65">
        <f t="shared" si="43"/>
        <v>4</v>
      </c>
      <c r="L214" s="65">
        <f t="shared" si="44"/>
        <v>4</v>
      </c>
      <c r="M214" s="65">
        <f>+'ふん尿排泄原単位'!$K$7*365/(L214*10*1000)</f>
        <v>0.5876500000000001</v>
      </c>
      <c r="O214" s="65">
        <f t="shared" si="45"/>
        <v>12</v>
      </c>
      <c r="P214" s="65">
        <f t="shared" si="46"/>
        <v>4</v>
      </c>
      <c r="Q214" s="65">
        <f t="shared" si="47"/>
        <v>3</v>
      </c>
      <c r="R214" s="65">
        <f>+'ふん尿排泄原単位'!$K$7*365/(Q214*10*1000)</f>
        <v>0.7835333333333334</v>
      </c>
      <c r="T214" s="65">
        <f t="shared" si="48"/>
        <v>6</v>
      </c>
      <c r="U214" s="65">
        <f t="shared" si="49"/>
        <v>4</v>
      </c>
      <c r="V214" s="65">
        <f t="shared" si="50"/>
        <v>3</v>
      </c>
      <c r="W214" s="65">
        <f>+'ふん尿排泄原単位'!$K$7*365/(V214*10*1000)</f>
        <v>0.7835333333333334</v>
      </c>
      <c r="Y214" s="65">
        <f t="shared" si="51"/>
        <v>4</v>
      </c>
      <c r="Z214" s="65">
        <f t="shared" si="52"/>
        <v>4</v>
      </c>
      <c r="AA214" s="65">
        <f t="shared" si="53"/>
        <v>3</v>
      </c>
      <c r="AB214" s="65">
        <f>+'ふん尿排泄原単位'!$K$7*365/(AA214*10*1000)</f>
        <v>0.7835333333333334</v>
      </c>
    </row>
    <row r="215" spans="1:28" ht="15">
      <c r="A215" s="7" t="str">
        <f t="shared" si="40"/>
        <v>070214A</v>
      </c>
      <c r="B215" s="7" t="str">
        <f t="shared" si="54"/>
        <v>07</v>
      </c>
      <c r="C215" s="1" t="s">
        <v>420</v>
      </c>
      <c r="D215" s="66" t="s">
        <v>414</v>
      </c>
      <c r="E215" s="1" t="str">
        <f t="shared" si="41"/>
        <v>02</v>
      </c>
      <c r="F215" s="1" t="s">
        <v>11</v>
      </c>
      <c r="G215" s="7">
        <v>12</v>
      </c>
      <c r="H215" s="7">
        <v>20</v>
      </c>
      <c r="I215" s="7">
        <v>16</v>
      </c>
      <c r="J215" s="65">
        <f t="shared" si="42"/>
        <v>12</v>
      </c>
      <c r="K215" s="65">
        <f t="shared" si="43"/>
        <v>4</v>
      </c>
      <c r="L215" s="65">
        <f t="shared" si="44"/>
        <v>4</v>
      </c>
      <c r="M215" s="65">
        <f>+'ふん尿排泄原単位'!$K$7*365/(L215*10*1000)</f>
        <v>0.5876500000000001</v>
      </c>
      <c r="O215" s="65">
        <f t="shared" si="45"/>
        <v>12</v>
      </c>
      <c r="P215" s="65">
        <f t="shared" si="46"/>
        <v>4</v>
      </c>
      <c r="Q215" s="65">
        <f t="shared" si="47"/>
        <v>3</v>
      </c>
      <c r="R215" s="65">
        <f>+'ふん尿排泄原単位'!$K$7*365/(Q215*10*1000)</f>
        <v>0.7835333333333334</v>
      </c>
      <c r="T215" s="65">
        <f t="shared" si="48"/>
        <v>6</v>
      </c>
      <c r="U215" s="65">
        <f t="shared" si="49"/>
        <v>4</v>
      </c>
      <c r="V215" s="65">
        <f t="shared" si="50"/>
        <v>3</v>
      </c>
      <c r="W215" s="65">
        <f>+'ふん尿排泄原単位'!$K$7*365/(V215*10*1000)</f>
        <v>0.7835333333333334</v>
      </c>
      <c r="Y215" s="65">
        <f t="shared" si="51"/>
        <v>4</v>
      </c>
      <c r="Z215" s="65">
        <f t="shared" si="52"/>
        <v>4</v>
      </c>
      <c r="AA215" s="65">
        <f t="shared" si="53"/>
        <v>3</v>
      </c>
      <c r="AB215" s="65">
        <f>+'ふん尿排泄原単位'!$K$7*365/(AA215*10*1000)</f>
        <v>0.7835333333333334</v>
      </c>
    </row>
    <row r="216" spans="1:28" ht="15">
      <c r="A216" s="7" t="str">
        <f t="shared" si="40"/>
        <v>070215A</v>
      </c>
      <c r="B216" s="7" t="str">
        <f t="shared" si="54"/>
        <v>07</v>
      </c>
      <c r="C216" s="1" t="s">
        <v>420</v>
      </c>
      <c r="D216" s="66" t="s">
        <v>415</v>
      </c>
      <c r="E216" s="1" t="str">
        <f t="shared" si="41"/>
        <v>02</v>
      </c>
      <c r="F216" s="1" t="s">
        <v>11</v>
      </c>
      <c r="G216" s="2" t="s">
        <v>26</v>
      </c>
      <c r="H216" s="2" t="s">
        <v>26</v>
      </c>
      <c r="I216" s="2" t="s">
        <v>26</v>
      </c>
      <c r="J216" s="2" t="s">
        <v>26</v>
      </c>
      <c r="K216" s="2" t="s">
        <v>26</v>
      </c>
      <c r="L216" s="2" t="s">
        <v>26</v>
      </c>
      <c r="M216" s="2" t="s">
        <v>26</v>
      </c>
      <c r="O216" s="2" t="s">
        <v>26</v>
      </c>
      <c r="P216" s="2" t="s">
        <v>26</v>
      </c>
      <c r="Q216" s="2" t="s">
        <v>26</v>
      </c>
      <c r="R216" s="2" t="s">
        <v>26</v>
      </c>
      <c r="S216" s="2"/>
      <c r="T216" s="2" t="s">
        <v>26</v>
      </c>
      <c r="U216" s="2" t="s">
        <v>26</v>
      </c>
      <c r="V216" s="2" t="s">
        <v>26</v>
      </c>
      <c r="W216" s="2" t="s">
        <v>26</v>
      </c>
      <c r="X216" s="2"/>
      <c r="Y216" s="2" t="s">
        <v>26</v>
      </c>
      <c r="Z216" s="2" t="s">
        <v>26</v>
      </c>
      <c r="AA216" s="2" t="s">
        <v>26</v>
      </c>
      <c r="AB216" s="2" t="s">
        <v>26</v>
      </c>
    </row>
    <row r="217" spans="1:28" ht="15">
      <c r="A217" s="7" t="str">
        <f t="shared" si="40"/>
        <v>070216A</v>
      </c>
      <c r="B217" s="7" t="str">
        <f t="shared" si="54"/>
        <v>07</v>
      </c>
      <c r="C217" s="1" t="s">
        <v>420</v>
      </c>
      <c r="D217" s="66" t="s">
        <v>416</v>
      </c>
      <c r="E217" s="1" t="str">
        <f t="shared" si="41"/>
        <v>02</v>
      </c>
      <c r="F217" s="1" t="s">
        <v>11</v>
      </c>
      <c r="G217" s="7">
        <v>12</v>
      </c>
      <c r="H217" s="7">
        <v>23</v>
      </c>
      <c r="I217" s="7">
        <v>16</v>
      </c>
      <c r="J217" s="65">
        <f t="shared" si="42"/>
        <v>12</v>
      </c>
      <c r="K217" s="65">
        <f t="shared" si="43"/>
        <v>4</v>
      </c>
      <c r="L217" s="65">
        <f t="shared" si="44"/>
        <v>4</v>
      </c>
      <c r="M217" s="65">
        <f>+'ふん尿排泄原単位'!$K$7*365/(L217*10*1000)</f>
        <v>0.5876500000000001</v>
      </c>
      <c r="O217" s="65">
        <f t="shared" si="45"/>
        <v>12</v>
      </c>
      <c r="P217" s="65">
        <f t="shared" si="46"/>
        <v>4</v>
      </c>
      <c r="Q217" s="65">
        <f t="shared" si="47"/>
        <v>3</v>
      </c>
      <c r="R217" s="65">
        <f>+'ふん尿排泄原単位'!$K$7*365/(Q217*10*1000)</f>
        <v>0.7835333333333334</v>
      </c>
      <c r="T217" s="65">
        <f t="shared" si="48"/>
        <v>6</v>
      </c>
      <c r="U217" s="65">
        <f t="shared" si="49"/>
        <v>4</v>
      </c>
      <c r="V217" s="65">
        <f t="shared" si="50"/>
        <v>3</v>
      </c>
      <c r="W217" s="65">
        <f>+'ふん尿排泄原単位'!$K$7*365/(V217*10*1000)</f>
        <v>0.7835333333333334</v>
      </c>
      <c r="Y217" s="65">
        <f t="shared" si="51"/>
        <v>4</v>
      </c>
      <c r="Z217" s="65">
        <f t="shared" si="52"/>
        <v>4</v>
      </c>
      <c r="AA217" s="65">
        <f t="shared" si="53"/>
        <v>3</v>
      </c>
      <c r="AB217" s="65">
        <f>+'ふん尿排泄原単位'!$K$7*365/(AA217*10*1000)</f>
        <v>0.7835333333333334</v>
      </c>
    </row>
    <row r="218" spans="1:28" ht="15">
      <c r="A218" s="7" t="str">
        <f t="shared" si="40"/>
        <v>070217A</v>
      </c>
      <c r="B218" s="7" t="str">
        <f t="shared" si="54"/>
        <v>07</v>
      </c>
      <c r="C218" s="1" t="s">
        <v>420</v>
      </c>
      <c r="D218" s="66" t="s">
        <v>417</v>
      </c>
      <c r="E218" s="1" t="str">
        <f t="shared" si="41"/>
        <v>02</v>
      </c>
      <c r="F218" s="1" t="s">
        <v>11</v>
      </c>
      <c r="G218" s="7">
        <v>12</v>
      </c>
      <c r="H218" s="7">
        <v>25</v>
      </c>
      <c r="I218" s="7">
        <v>16</v>
      </c>
      <c r="J218" s="65">
        <f t="shared" si="42"/>
        <v>12</v>
      </c>
      <c r="K218" s="65">
        <f t="shared" si="43"/>
        <v>4</v>
      </c>
      <c r="L218" s="65">
        <f t="shared" si="44"/>
        <v>4</v>
      </c>
      <c r="M218" s="65">
        <f>+'ふん尿排泄原単位'!$K$7*365/(L218*10*1000)</f>
        <v>0.5876500000000001</v>
      </c>
      <c r="O218" s="65">
        <f t="shared" si="45"/>
        <v>12</v>
      </c>
      <c r="P218" s="65">
        <f t="shared" si="46"/>
        <v>4</v>
      </c>
      <c r="Q218" s="65">
        <f t="shared" si="47"/>
        <v>3</v>
      </c>
      <c r="R218" s="65">
        <f>+'ふん尿排泄原単位'!$K$7*365/(Q218*10*1000)</f>
        <v>0.7835333333333334</v>
      </c>
      <c r="T218" s="65">
        <f t="shared" si="48"/>
        <v>6</v>
      </c>
      <c r="U218" s="65">
        <f t="shared" si="49"/>
        <v>4</v>
      </c>
      <c r="V218" s="65">
        <f t="shared" si="50"/>
        <v>3</v>
      </c>
      <c r="W218" s="65">
        <f>+'ふん尿排泄原単位'!$K$7*365/(V218*10*1000)</f>
        <v>0.7835333333333334</v>
      </c>
      <c r="Y218" s="65">
        <f t="shared" si="51"/>
        <v>4</v>
      </c>
      <c r="Z218" s="65">
        <f t="shared" si="52"/>
        <v>4</v>
      </c>
      <c r="AA218" s="65">
        <f t="shared" si="53"/>
        <v>3</v>
      </c>
      <c r="AB218" s="65">
        <f>+'ふん尿排泄原単位'!$K$7*365/(AA218*10*1000)</f>
        <v>0.7835333333333334</v>
      </c>
    </row>
    <row r="219" spans="1:28" ht="15">
      <c r="A219" s="7" t="str">
        <f t="shared" si="40"/>
        <v>070218A</v>
      </c>
      <c r="B219" s="7" t="str">
        <f t="shared" si="54"/>
        <v>07</v>
      </c>
      <c r="C219" s="1" t="s">
        <v>420</v>
      </c>
      <c r="D219" s="66" t="s">
        <v>418</v>
      </c>
      <c r="E219" s="1" t="str">
        <f t="shared" si="41"/>
        <v>02</v>
      </c>
      <c r="F219" s="1" t="s">
        <v>11</v>
      </c>
      <c r="G219" s="2" t="s">
        <v>26</v>
      </c>
      <c r="H219" s="2" t="s">
        <v>26</v>
      </c>
      <c r="I219" s="2" t="s">
        <v>26</v>
      </c>
      <c r="J219" s="2" t="s">
        <v>26</v>
      </c>
      <c r="K219" s="2" t="s">
        <v>26</v>
      </c>
      <c r="L219" s="2" t="s">
        <v>26</v>
      </c>
      <c r="M219" s="2" t="s">
        <v>26</v>
      </c>
      <c r="O219" s="2" t="s">
        <v>26</v>
      </c>
      <c r="P219" s="2" t="s">
        <v>26</v>
      </c>
      <c r="Q219" s="2" t="s">
        <v>26</v>
      </c>
      <c r="R219" s="2" t="s">
        <v>26</v>
      </c>
      <c r="S219" s="2"/>
      <c r="T219" s="2" t="s">
        <v>26</v>
      </c>
      <c r="U219" s="2" t="s">
        <v>26</v>
      </c>
      <c r="V219" s="2" t="s">
        <v>26</v>
      </c>
      <c r="W219" s="2" t="s">
        <v>26</v>
      </c>
      <c r="X219" s="2"/>
      <c r="Y219" s="2" t="s">
        <v>26</v>
      </c>
      <c r="Z219" s="2" t="s">
        <v>26</v>
      </c>
      <c r="AA219" s="2" t="s">
        <v>26</v>
      </c>
      <c r="AB219" s="2" t="s">
        <v>26</v>
      </c>
    </row>
    <row r="220" spans="1:28" ht="15">
      <c r="A220" s="7" t="str">
        <f t="shared" si="40"/>
        <v>070218B</v>
      </c>
      <c r="B220" s="7" t="str">
        <f t="shared" si="54"/>
        <v>07</v>
      </c>
      <c r="C220" s="1" t="s">
        <v>420</v>
      </c>
      <c r="D220" s="63" t="s">
        <v>419</v>
      </c>
      <c r="E220" s="1" t="str">
        <f t="shared" si="41"/>
        <v>02</v>
      </c>
      <c r="F220" s="1" t="s">
        <v>11</v>
      </c>
      <c r="G220" s="2" t="s">
        <v>26</v>
      </c>
      <c r="H220" s="2" t="s">
        <v>26</v>
      </c>
      <c r="I220" s="2" t="s">
        <v>26</v>
      </c>
      <c r="J220" s="2" t="s">
        <v>26</v>
      </c>
      <c r="K220" s="2" t="s">
        <v>26</v>
      </c>
      <c r="L220" s="2" t="s">
        <v>26</v>
      </c>
      <c r="M220" s="2" t="s">
        <v>26</v>
      </c>
      <c r="O220" s="2" t="s">
        <v>26</v>
      </c>
      <c r="P220" s="2" t="s">
        <v>26</v>
      </c>
      <c r="Q220" s="2" t="s">
        <v>26</v>
      </c>
      <c r="R220" s="2" t="s">
        <v>26</v>
      </c>
      <c r="S220" s="2"/>
      <c r="T220" s="2" t="s">
        <v>26</v>
      </c>
      <c r="U220" s="2" t="s">
        <v>26</v>
      </c>
      <c r="V220" s="2" t="s">
        <v>26</v>
      </c>
      <c r="W220" s="2" t="s">
        <v>26</v>
      </c>
      <c r="X220" s="2"/>
      <c r="Y220" s="2" t="s">
        <v>26</v>
      </c>
      <c r="Z220" s="2" t="s">
        <v>26</v>
      </c>
      <c r="AA220" s="2" t="s">
        <v>26</v>
      </c>
      <c r="AB220" s="2" t="s">
        <v>26</v>
      </c>
    </row>
    <row r="221" spans="1:28" ht="15">
      <c r="A221" s="7" t="str">
        <f t="shared" si="40"/>
        <v>070301A</v>
      </c>
      <c r="B221" s="7" t="str">
        <f t="shared" si="54"/>
        <v>07</v>
      </c>
      <c r="C221" s="1" t="s">
        <v>420</v>
      </c>
      <c r="D221" s="66" t="s">
        <v>399</v>
      </c>
      <c r="E221" s="1" t="str">
        <f t="shared" si="41"/>
        <v>03</v>
      </c>
      <c r="F221" s="1" t="s">
        <v>7</v>
      </c>
      <c r="G221" s="7">
        <v>16</v>
      </c>
      <c r="H221" s="7">
        <v>25</v>
      </c>
      <c r="I221" s="7">
        <v>16</v>
      </c>
      <c r="J221" s="65">
        <f t="shared" si="42"/>
        <v>16</v>
      </c>
      <c r="K221" s="65">
        <f t="shared" si="43"/>
        <v>4</v>
      </c>
      <c r="L221" s="65">
        <f t="shared" si="44"/>
        <v>4</v>
      </c>
      <c r="M221" s="65">
        <f>+'ふん尿排泄原単位'!$K$7*365/(L221*10*1000)</f>
        <v>0.5876500000000001</v>
      </c>
      <c r="O221" s="65">
        <f t="shared" si="45"/>
        <v>16</v>
      </c>
      <c r="P221" s="65">
        <f t="shared" si="46"/>
        <v>4</v>
      </c>
      <c r="Q221" s="65">
        <f t="shared" si="47"/>
        <v>3</v>
      </c>
      <c r="R221" s="65">
        <f>+'ふん尿排泄原単位'!$K$7*365/(Q221*10*1000)</f>
        <v>0.7835333333333334</v>
      </c>
      <c r="T221" s="65">
        <f t="shared" si="48"/>
        <v>8</v>
      </c>
      <c r="U221" s="65">
        <f t="shared" si="49"/>
        <v>4</v>
      </c>
      <c r="V221" s="65">
        <f t="shared" si="50"/>
        <v>3</v>
      </c>
      <c r="W221" s="65">
        <f>+'ふん尿排泄原単位'!$K$7*365/(V221*10*1000)</f>
        <v>0.7835333333333334</v>
      </c>
      <c r="Y221" s="65">
        <f t="shared" si="51"/>
        <v>5.333333333333333</v>
      </c>
      <c r="Z221" s="65">
        <f t="shared" si="52"/>
        <v>4</v>
      </c>
      <c r="AA221" s="65">
        <f t="shared" si="53"/>
        <v>3</v>
      </c>
      <c r="AB221" s="65">
        <f>+'ふん尿排泄原単位'!$K$7*365/(AA221*10*1000)</f>
        <v>0.7835333333333334</v>
      </c>
    </row>
    <row r="222" spans="1:28" ht="15">
      <c r="A222" s="7" t="str">
        <f t="shared" si="40"/>
        <v>070302A</v>
      </c>
      <c r="B222" s="7" t="str">
        <f t="shared" si="54"/>
        <v>07</v>
      </c>
      <c r="C222" s="1" t="s">
        <v>420</v>
      </c>
      <c r="D222" s="66" t="s">
        <v>400</v>
      </c>
      <c r="E222" s="1" t="str">
        <f t="shared" si="41"/>
        <v>03</v>
      </c>
      <c r="F222" s="1" t="s">
        <v>7</v>
      </c>
      <c r="G222" s="7">
        <v>16</v>
      </c>
      <c r="H222" s="7">
        <v>22</v>
      </c>
      <c r="I222" s="7">
        <v>16</v>
      </c>
      <c r="J222" s="65">
        <f t="shared" si="42"/>
        <v>16</v>
      </c>
      <c r="K222" s="65">
        <f t="shared" si="43"/>
        <v>4</v>
      </c>
      <c r="L222" s="65">
        <f t="shared" si="44"/>
        <v>4</v>
      </c>
      <c r="M222" s="65">
        <f>+'ふん尿排泄原単位'!$K$7*365/(L222*10*1000)</f>
        <v>0.5876500000000001</v>
      </c>
      <c r="O222" s="65">
        <f t="shared" si="45"/>
        <v>16</v>
      </c>
      <c r="P222" s="65">
        <f t="shared" si="46"/>
        <v>4</v>
      </c>
      <c r="Q222" s="65">
        <f t="shared" si="47"/>
        <v>3</v>
      </c>
      <c r="R222" s="65">
        <f>+'ふん尿排泄原単位'!$K$7*365/(Q222*10*1000)</f>
        <v>0.7835333333333334</v>
      </c>
      <c r="T222" s="65">
        <f t="shared" si="48"/>
        <v>8</v>
      </c>
      <c r="U222" s="65">
        <f t="shared" si="49"/>
        <v>4</v>
      </c>
      <c r="V222" s="65">
        <f t="shared" si="50"/>
        <v>3</v>
      </c>
      <c r="W222" s="65">
        <f>+'ふん尿排泄原単位'!$K$7*365/(V222*10*1000)</f>
        <v>0.7835333333333334</v>
      </c>
      <c r="Y222" s="65">
        <f t="shared" si="51"/>
        <v>5.333333333333333</v>
      </c>
      <c r="Z222" s="65">
        <f t="shared" si="52"/>
        <v>4</v>
      </c>
      <c r="AA222" s="65">
        <f t="shared" si="53"/>
        <v>3</v>
      </c>
      <c r="AB222" s="65">
        <f>+'ふん尿排泄原単位'!$K$7*365/(AA222*10*1000)</f>
        <v>0.7835333333333334</v>
      </c>
    </row>
    <row r="223" spans="1:28" ht="15">
      <c r="A223" s="7" t="str">
        <f aca="true" t="shared" si="55" ref="A223:A286">+B223&amp;E223&amp;D223</f>
        <v>070303A</v>
      </c>
      <c r="B223" s="7" t="str">
        <f t="shared" si="54"/>
        <v>07</v>
      </c>
      <c r="C223" s="1" t="s">
        <v>420</v>
      </c>
      <c r="D223" s="66" t="s">
        <v>401</v>
      </c>
      <c r="E223" s="1" t="str">
        <f aca="true" t="shared" si="56" ref="E223:E286">+VLOOKUP(F223,$D$2:$E$5,2)</f>
        <v>03</v>
      </c>
      <c r="F223" s="1" t="s">
        <v>7</v>
      </c>
      <c r="G223" s="7">
        <v>16</v>
      </c>
      <c r="H223" s="7">
        <v>22</v>
      </c>
      <c r="I223" s="7">
        <v>16</v>
      </c>
      <c r="J223" s="65">
        <f aca="true" t="shared" si="57" ref="J223:J285">+$G223/J$5</f>
        <v>16</v>
      </c>
      <c r="K223" s="65">
        <f aca="true" t="shared" si="58" ref="K223:K285">+$I223/K$5</f>
        <v>4</v>
      </c>
      <c r="L223" s="65">
        <f t="shared" si="44"/>
        <v>4</v>
      </c>
      <c r="M223" s="65">
        <f>+'ふん尿排泄原単位'!$K$7*365/(L223*10*1000)</f>
        <v>0.5876500000000001</v>
      </c>
      <c r="O223" s="65">
        <f aca="true" t="shared" si="59" ref="O223:O285">+$G223/O$5</f>
        <v>16</v>
      </c>
      <c r="P223" s="65">
        <f aca="true" t="shared" si="60" ref="P223:P285">+$I223/P$5</f>
        <v>4</v>
      </c>
      <c r="Q223" s="65">
        <f t="shared" si="47"/>
        <v>3</v>
      </c>
      <c r="R223" s="65">
        <f>+'ふん尿排泄原単位'!$K$7*365/(Q223*10*1000)</f>
        <v>0.7835333333333334</v>
      </c>
      <c r="T223" s="65">
        <f aca="true" t="shared" si="61" ref="T223:T285">+$G223/T$5</f>
        <v>8</v>
      </c>
      <c r="U223" s="65">
        <f aca="true" t="shared" si="62" ref="U223:U285">+$I223/U$5</f>
        <v>4</v>
      </c>
      <c r="V223" s="65">
        <f t="shared" si="50"/>
        <v>3</v>
      </c>
      <c r="W223" s="65">
        <f>+'ふん尿排泄原単位'!$K$7*365/(V223*10*1000)</f>
        <v>0.7835333333333334</v>
      </c>
      <c r="Y223" s="65">
        <f aca="true" t="shared" si="63" ref="Y223:Y285">+$G223/Y$5</f>
        <v>5.333333333333333</v>
      </c>
      <c r="Z223" s="65">
        <f aca="true" t="shared" si="64" ref="Z223:Z285">+$I223/Z$5</f>
        <v>4</v>
      </c>
      <c r="AA223" s="65">
        <f t="shared" si="53"/>
        <v>3</v>
      </c>
      <c r="AB223" s="65">
        <f>+'ふん尿排泄原単位'!$K$7*365/(AA223*10*1000)</f>
        <v>0.7835333333333334</v>
      </c>
    </row>
    <row r="224" spans="1:28" ht="15">
      <c r="A224" s="7" t="str">
        <f t="shared" si="55"/>
        <v>070304A</v>
      </c>
      <c r="B224" s="7" t="str">
        <f t="shared" si="54"/>
        <v>07</v>
      </c>
      <c r="C224" s="1" t="s">
        <v>420</v>
      </c>
      <c r="D224" s="66" t="s">
        <v>402</v>
      </c>
      <c r="E224" s="1" t="str">
        <f t="shared" si="56"/>
        <v>03</v>
      </c>
      <c r="F224" s="1" t="s">
        <v>7</v>
      </c>
      <c r="G224" s="7">
        <v>16</v>
      </c>
      <c r="H224" s="7">
        <v>22</v>
      </c>
      <c r="I224" s="7">
        <v>16</v>
      </c>
      <c r="J224" s="65">
        <f t="shared" si="57"/>
        <v>16</v>
      </c>
      <c r="K224" s="65">
        <f t="shared" si="58"/>
        <v>4</v>
      </c>
      <c r="L224" s="65">
        <f aca="true" t="shared" si="65" ref="L224:L285">+IF(MIN(J224:K224)&gt;5,5,MIN(J224:K224))</f>
        <v>4</v>
      </c>
      <c r="M224" s="65">
        <f>+'ふん尿排泄原単位'!$K$7*365/(L224*10*1000)</f>
        <v>0.5876500000000001</v>
      </c>
      <c r="O224" s="65">
        <f t="shared" si="59"/>
        <v>16</v>
      </c>
      <c r="P224" s="65">
        <f t="shared" si="60"/>
        <v>4</v>
      </c>
      <c r="Q224" s="65">
        <f aca="true" t="shared" si="66" ref="Q224:Q285">+IF(MIN(O224:P224)&gt;3,3,MIN(O224:P224))</f>
        <v>3</v>
      </c>
      <c r="R224" s="65">
        <f>+'ふん尿排泄原単位'!$K$7*365/(Q224*10*1000)</f>
        <v>0.7835333333333334</v>
      </c>
      <c r="T224" s="65">
        <f t="shared" si="61"/>
        <v>8</v>
      </c>
      <c r="U224" s="65">
        <f t="shared" si="62"/>
        <v>4</v>
      </c>
      <c r="V224" s="65">
        <f aca="true" t="shared" si="67" ref="V224:V285">+IF(MIN(T224:U224)&gt;3,3,MIN(T224:U224))</f>
        <v>3</v>
      </c>
      <c r="W224" s="65">
        <f>+'ふん尿排泄原単位'!$K$7*365/(V224*10*1000)</f>
        <v>0.7835333333333334</v>
      </c>
      <c r="Y224" s="65">
        <f t="shared" si="63"/>
        <v>5.333333333333333</v>
      </c>
      <c r="Z224" s="65">
        <f t="shared" si="64"/>
        <v>4</v>
      </c>
      <c r="AA224" s="65">
        <f aca="true" t="shared" si="68" ref="AA224:AA285">+IF(MIN(Y224:Z224)&gt;3,3,MIN(Y224:Z224))</f>
        <v>3</v>
      </c>
      <c r="AB224" s="65">
        <f>+'ふん尿排泄原単位'!$K$7*365/(AA224*10*1000)</f>
        <v>0.7835333333333334</v>
      </c>
    </row>
    <row r="225" spans="1:28" ht="15">
      <c r="A225" s="7" t="str">
        <f t="shared" si="55"/>
        <v>070305A</v>
      </c>
      <c r="B225" s="7" t="str">
        <f t="shared" si="54"/>
        <v>07</v>
      </c>
      <c r="C225" s="1" t="s">
        <v>420</v>
      </c>
      <c r="D225" s="66" t="s">
        <v>403</v>
      </c>
      <c r="E225" s="1" t="str">
        <f t="shared" si="56"/>
        <v>03</v>
      </c>
      <c r="F225" s="1" t="s">
        <v>7</v>
      </c>
      <c r="G225" s="7">
        <v>16</v>
      </c>
      <c r="H225" s="7">
        <v>22</v>
      </c>
      <c r="I225" s="7">
        <v>16</v>
      </c>
      <c r="J225" s="65">
        <f t="shared" si="57"/>
        <v>16</v>
      </c>
      <c r="K225" s="65">
        <f t="shared" si="58"/>
        <v>4</v>
      </c>
      <c r="L225" s="65">
        <f t="shared" si="65"/>
        <v>4</v>
      </c>
      <c r="M225" s="65">
        <f>+'ふん尿排泄原単位'!$K$7*365/(L225*10*1000)</f>
        <v>0.5876500000000001</v>
      </c>
      <c r="O225" s="65">
        <f t="shared" si="59"/>
        <v>16</v>
      </c>
      <c r="P225" s="65">
        <f t="shared" si="60"/>
        <v>4</v>
      </c>
      <c r="Q225" s="65">
        <f t="shared" si="66"/>
        <v>3</v>
      </c>
      <c r="R225" s="65">
        <f>+'ふん尿排泄原単位'!$K$7*365/(Q225*10*1000)</f>
        <v>0.7835333333333334</v>
      </c>
      <c r="T225" s="65">
        <f t="shared" si="61"/>
        <v>8</v>
      </c>
      <c r="U225" s="65">
        <f t="shared" si="62"/>
        <v>4</v>
      </c>
      <c r="V225" s="65">
        <f t="shared" si="67"/>
        <v>3</v>
      </c>
      <c r="W225" s="65">
        <f>+'ふん尿排泄原単位'!$K$7*365/(V225*10*1000)</f>
        <v>0.7835333333333334</v>
      </c>
      <c r="Y225" s="65">
        <f t="shared" si="63"/>
        <v>5.333333333333333</v>
      </c>
      <c r="Z225" s="65">
        <f t="shared" si="64"/>
        <v>4</v>
      </c>
      <c r="AA225" s="65">
        <f t="shared" si="68"/>
        <v>3</v>
      </c>
      <c r="AB225" s="65">
        <f>+'ふん尿排泄原単位'!$K$7*365/(AA225*10*1000)</f>
        <v>0.7835333333333334</v>
      </c>
    </row>
    <row r="226" spans="1:28" ht="15">
      <c r="A226" s="7" t="str">
        <f t="shared" si="55"/>
        <v>070306A</v>
      </c>
      <c r="B226" s="7" t="str">
        <f t="shared" si="54"/>
        <v>07</v>
      </c>
      <c r="C226" s="1" t="s">
        <v>420</v>
      </c>
      <c r="D226" s="66" t="s">
        <v>404</v>
      </c>
      <c r="E226" s="1" t="str">
        <f t="shared" si="56"/>
        <v>03</v>
      </c>
      <c r="F226" s="1" t="s">
        <v>7</v>
      </c>
      <c r="G226" s="2" t="s">
        <v>26</v>
      </c>
      <c r="H226" s="2" t="s">
        <v>26</v>
      </c>
      <c r="I226" s="2" t="s">
        <v>26</v>
      </c>
      <c r="J226" s="2" t="s">
        <v>26</v>
      </c>
      <c r="K226" s="2" t="s">
        <v>26</v>
      </c>
      <c r="L226" s="2" t="s">
        <v>26</v>
      </c>
      <c r="M226" s="2" t="s">
        <v>26</v>
      </c>
      <c r="O226" s="2" t="s">
        <v>26</v>
      </c>
      <c r="P226" s="2" t="s">
        <v>26</v>
      </c>
      <c r="Q226" s="2" t="s">
        <v>26</v>
      </c>
      <c r="R226" s="2" t="s">
        <v>26</v>
      </c>
      <c r="S226" s="2"/>
      <c r="T226" s="2" t="s">
        <v>26</v>
      </c>
      <c r="U226" s="2" t="s">
        <v>26</v>
      </c>
      <c r="V226" s="2" t="s">
        <v>26</v>
      </c>
      <c r="W226" s="2" t="s">
        <v>26</v>
      </c>
      <c r="X226" s="2"/>
      <c r="Y226" s="2" t="s">
        <v>26</v>
      </c>
      <c r="Z226" s="2" t="s">
        <v>26</v>
      </c>
      <c r="AA226" s="2" t="s">
        <v>26</v>
      </c>
      <c r="AB226" s="2" t="s">
        <v>26</v>
      </c>
    </row>
    <row r="227" spans="1:28" ht="15">
      <c r="A227" s="7" t="str">
        <f t="shared" si="55"/>
        <v>070307A</v>
      </c>
      <c r="B227" s="7" t="str">
        <f t="shared" si="54"/>
        <v>07</v>
      </c>
      <c r="C227" s="1" t="s">
        <v>420</v>
      </c>
      <c r="D227" s="66" t="s">
        <v>405</v>
      </c>
      <c r="E227" s="1" t="str">
        <f t="shared" si="56"/>
        <v>03</v>
      </c>
      <c r="F227" s="1" t="s">
        <v>7</v>
      </c>
      <c r="G227" s="7">
        <v>16</v>
      </c>
      <c r="H227" s="7">
        <v>22</v>
      </c>
      <c r="I227" s="7">
        <v>16</v>
      </c>
      <c r="J227" s="65">
        <f t="shared" si="57"/>
        <v>16</v>
      </c>
      <c r="K227" s="65">
        <f t="shared" si="58"/>
        <v>4</v>
      </c>
      <c r="L227" s="65">
        <f t="shared" si="65"/>
        <v>4</v>
      </c>
      <c r="M227" s="65">
        <f>+'ふん尿排泄原単位'!$K$7*365/(L227*10*1000)</f>
        <v>0.5876500000000001</v>
      </c>
      <c r="O227" s="65">
        <f t="shared" si="59"/>
        <v>16</v>
      </c>
      <c r="P227" s="65">
        <f t="shared" si="60"/>
        <v>4</v>
      </c>
      <c r="Q227" s="65">
        <f t="shared" si="66"/>
        <v>3</v>
      </c>
      <c r="R227" s="65">
        <f>+'ふん尿排泄原単位'!$K$7*365/(Q227*10*1000)</f>
        <v>0.7835333333333334</v>
      </c>
      <c r="T227" s="65">
        <f t="shared" si="61"/>
        <v>8</v>
      </c>
      <c r="U227" s="65">
        <f t="shared" si="62"/>
        <v>4</v>
      </c>
      <c r="V227" s="65">
        <f t="shared" si="67"/>
        <v>3</v>
      </c>
      <c r="W227" s="65">
        <f>+'ふん尿排泄原単位'!$K$7*365/(V227*10*1000)</f>
        <v>0.7835333333333334</v>
      </c>
      <c r="Y227" s="65">
        <f t="shared" si="63"/>
        <v>5.333333333333333</v>
      </c>
      <c r="Z227" s="65">
        <f t="shared" si="64"/>
        <v>4</v>
      </c>
      <c r="AA227" s="65">
        <f t="shared" si="68"/>
        <v>3</v>
      </c>
      <c r="AB227" s="65">
        <f>+'ふん尿排泄原単位'!$K$7*365/(AA227*10*1000)</f>
        <v>0.7835333333333334</v>
      </c>
    </row>
    <row r="228" spans="1:28" ht="15">
      <c r="A228" s="7" t="str">
        <f t="shared" si="55"/>
        <v>070308A</v>
      </c>
      <c r="B228" s="7" t="str">
        <f t="shared" si="54"/>
        <v>07</v>
      </c>
      <c r="C228" s="1" t="s">
        <v>420</v>
      </c>
      <c r="D228" s="66" t="s">
        <v>406</v>
      </c>
      <c r="E228" s="1" t="str">
        <f t="shared" si="56"/>
        <v>03</v>
      </c>
      <c r="F228" s="1" t="s">
        <v>7</v>
      </c>
      <c r="G228" s="2" t="s">
        <v>26</v>
      </c>
      <c r="H228" s="2" t="s">
        <v>26</v>
      </c>
      <c r="I228" s="2" t="s">
        <v>26</v>
      </c>
      <c r="J228" s="2" t="s">
        <v>26</v>
      </c>
      <c r="K228" s="2" t="s">
        <v>26</v>
      </c>
      <c r="L228" s="2" t="s">
        <v>26</v>
      </c>
      <c r="M228" s="2" t="s">
        <v>26</v>
      </c>
      <c r="O228" s="2" t="s">
        <v>26</v>
      </c>
      <c r="P228" s="2" t="s">
        <v>26</v>
      </c>
      <c r="Q228" s="2" t="s">
        <v>26</v>
      </c>
      <c r="R228" s="2" t="s">
        <v>26</v>
      </c>
      <c r="S228" s="2"/>
      <c r="T228" s="2" t="s">
        <v>26</v>
      </c>
      <c r="U228" s="2" t="s">
        <v>26</v>
      </c>
      <c r="V228" s="2" t="s">
        <v>26</v>
      </c>
      <c r="W228" s="2" t="s">
        <v>26</v>
      </c>
      <c r="X228" s="2"/>
      <c r="Y228" s="2" t="s">
        <v>26</v>
      </c>
      <c r="Z228" s="2" t="s">
        <v>26</v>
      </c>
      <c r="AA228" s="2" t="s">
        <v>26</v>
      </c>
      <c r="AB228" s="2" t="s">
        <v>26</v>
      </c>
    </row>
    <row r="229" spans="1:28" ht="15">
      <c r="A229" s="7" t="str">
        <f t="shared" si="55"/>
        <v>070309A</v>
      </c>
      <c r="B229" s="7" t="str">
        <f t="shared" si="54"/>
        <v>07</v>
      </c>
      <c r="C229" s="1" t="s">
        <v>420</v>
      </c>
      <c r="D229" s="66" t="s">
        <v>407</v>
      </c>
      <c r="E229" s="1" t="str">
        <f t="shared" si="56"/>
        <v>03</v>
      </c>
      <c r="F229" s="1" t="s">
        <v>7</v>
      </c>
      <c r="G229" s="7">
        <v>16</v>
      </c>
      <c r="H229" s="7">
        <v>22</v>
      </c>
      <c r="I229" s="7">
        <v>16</v>
      </c>
      <c r="J229" s="65">
        <f t="shared" si="57"/>
        <v>16</v>
      </c>
      <c r="K229" s="65">
        <f t="shared" si="58"/>
        <v>4</v>
      </c>
      <c r="L229" s="65">
        <f t="shared" si="65"/>
        <v>4</v>
      </c>
      <c r="M229" s="65">
        <f>+'ふん尿排泄原単位'!$K$7*365/(L229*10*1000)</f>
        <v>0.5876500000000001</v>
      </c>
      <c r="O229" s="65">
        <f t="shared" si="59"/>
        <v>16</v>
      </c>
      <c r="P229" s="65">
        <f t="shared" si="60"/>
        <v>4</v>
      </c>
      <c r="Q229" s="65">
        <f t="shared" si="66"/>
        <v>3</v>
      </c>
      <c r="R229" s="65">
        <f>+'ふん尿排泄原単位'!$K$7*365/(Q229*10*1000)</f>
        <v>0.7835333333333334</v>
      </c>
      <c r="T229" s="65">
        <f t="shared" si="61"/>
        <v>8</v>
      </c>
      <c r="U229" s="65">
        <f t="shared" si="62"/>
        <v>4</v>
      </c>
      <c r="V229" s="65">
        <f t="shared" si="67"/>
        <v>3</v>
      </c>
      <c r="W229" s="65">
        <f>+'ふん尿排泄原単位'!$K$7*365/(V229*10*1000)</f>
        <v>0.7835333333333334</v>
      </c>
      <c r="Y229" s="65">
        <f t="shared" si="63"/>
        <v>5.333333333333333</v>
      </c>
      <c r="Z229" s="65">
        <f t="shared" si="64"/>
        <v>4</v>
      </c>
      <c r="AA229" s="65">
        <f t="shared" si="68"/>
        <v>3</v>
      </c>
      <c r="AB229" s="65">
        <f>+'ふん尿排泄原単位'!$K$7*365/(AA229*10*1000)</f>
        <v>0.7835333333333334</v>
      </c>
    </row>
    <row r="230" spans="1:28" ht="15">
      <c r="A230" s="7" t="str">
        <f t="shared" si="55"/>
        <v>070309B</v>
      </c>
      <c r="B230" s="7" t="str">
        <f t="shared" si="54"/>
        <v>07</v>
      </c>
      <c r="C230" s="1" t="s">
        <v>420</v>
      </c>
      <c r="D230" s="66" t="s">
        <v>408</v>
      </c>
      <c r="E230" s="1" t="str">
        <f t="shared" si="56"/>
        <v>03</v>
      </c>
      <c r="F230" s="1" t="s">
        <v>7</v>
      </c>
      <c r="G230" s="7">
        <v>16</v>
      </c>
      <c r="H230" s="7">
        <v>22</v>
      </c>
      <c r="I230" s="7">
        <v>16</v>
      </c>
      <c r="J230" s="65">
        <f t="shared" si="57"/>
        <v>16</v>
      </c>
      <c r="K230" s="65">
        <f t="shared" si="58"/>
        <v>4</v>
      </c>
      <c r="L230" s="65">
        <f t="shared" si="65"/>
        <v>4</v>
      </c>
      <c r="M230" s="65">
        <f>+'ふん尿排泄原単位'!$K$7*365/(L230*10*1000)</f>
        <v>0.5876500000000001</v>
      </c>
      <c r="O230" s="65">
        <f t="shared" si="59"/>
        <v>16</v>
      </c>
      <c r="P230" s="65">
        <f t="shared" si="60"/>
        <v>4</v>
      </c>
      <c r="Q230" s="65">
        <f t="shared" si="66"/>
        <v>3</v>
      </c>
      <c r="R230" s="65">
        <f>+'ふん尿排泄原単位'!$K$7*365/(Q230*10*1000)</f>
        <v>0.7835333333333334</v>
      </c>
      <c r="T230" s="65">
        <f t="shared" si="61"/>
        <v>8</v>
      </c>
      <c r="U230" s="65">
        <f t="shared" si="62"/>
        <v>4</v>
      </c>
      <c r="V230" s="65">
        <f t="shared" si="67"/>
        <v>3</v>
      </c>
      <c r="W230" s="65">
        <f>+'ふん尿排泄原単位'!$K$7*365/(V230*10*1000)</f>
        <v>0.7835333333333334</v>
      </c>
      <c r="Y230" s="65">
        <f t="shared" si="63"/>
        <v>5.333333333333333</v>
      </c>
      <c r="Z230" s="65">
        <f t="shared" si="64"/>
        <v>4</v>
      </c>
      <c r="AA230" s="65">
        <f t="shared" si="68"/>
        <v>3</v>
      </c>
      <c r="AB230" s="65">
        <f>+'ふん尿排泄原単位'!$K$7*365/(AA230*10*1000)</f>
        <v>0.7835333333333334</v>
      </c>
    </row>
    <row r="231" spans="1:28" ht="15">
      <c r="A231" s="7" t="str">
        <f t="shared" si="55"/>
        <v>070310A</v>
      </c>
      <c r="B231" s="7" t="str">
        <f t="shared" si="54"/>
        <v>07</v>
      </c>
      <c r="C231" s="1" t="s">
        <v>420</v>
      </c>
      <c r="D231" s="66" t="s">
        <v>409</v>
      </c>
      <c r="E231" s="1" t="str">
        <f t="shared" si="56"/>
        <v>03</v>
      </c>
      <c r="F231" s="1" t="s">
        <v>7</v>
      </c>
      <c r="G231" s="2" t="s">
        <v>26</v>
      </c>
      <c r="H231" s="2" t="s">
        <v>26</v>
      </c>
      <c r="I231" s="2" t="s">
        <v>26</v>
      </c>
      <c r="J231" s="2" t="s">
        <v>26</v>
      </c>
      <c r="K231" s="2" t="s">
        <v>26</v>
      </c>
      <c r="L231" s="2" t="s">
        <v>26</v>
      </c>
      <c r="M231" s="2" t="s">
        <v>26</v>
      </c>
      <c r="O231" s="2" t="s">
        <v>26</v>
      </c>
      <c r="P231" s="2" t="s">
        <v>26</v>
      </c>
      <c r="Q231" s="2" t="s">
        <v>26</v>
      </c>
      <c r="R231" s="2" t="s">
        <v>26</v>
      </c>
      <c r="S231" s="2"/>
      <c r="T231" s="2" t="s">
        <v>26</v>
      </c>
      <c r="U231" s="2" t="s">
        <v>26</v>
      </c>
      <c r="V231" s="2" t="s">
        <v>26</v>
      </c>
      <c r="W231" s="2" t="s">
        <v>26</v>
      </c>
      <c r="X231" s="2"/>
      <c r="Y231" s="2" t="s">
        <v>26</v>
      </c>
      <c r="Z231" s="2" t="s">
        <v>26</v>
      </c>
      <c r="AA231" s="2" t="s">
        <v>26</v>
      </c>
      <c r="AB231" s="2" t="s">
        <v>26</v>
      </c>
    </row>
    <row r="232" spans="1:28" ht="15">
      <c r="A232" s="7" t="str">
        <f t="shared" si="55"/>
        <v>070311A</v>
      </c>
      <c r="B232" s="7" t="str">
        <f t="shared" si="54"/>
        <v>07</v>
      </c>
      <c r="C232" s="1" t="s">
        <v>420</v>
      </c>
      <c r="D232" s="66" t="s">
        <v>410</v>
      </c>
      <c r="E232" s="1" t="str">
        <f t="shared" si="56"/>
        <v>03</v>
      </c>
      <c r="F232" s="1" t="s">
        <v>7</v>
      </c>
      <c r="G232" s="2" t="s">
        <v>26</v>
      </c>
      <c r="H232" s="2" t="s">
        <v>26</v>
      </c>
      <c r="I232" s="2" t="s">
        <v>26</v>
      </c>
      <c r="J232" s="2" t="s">
        <v>26</v>
      </c>
      <c r="K232" s="2" t="s">
        <v>26</v>
      </c>
      <c r="L232" s="2" t="s">
        <v>26</v>
      </c>
      <c r="M232" s="2" t="s">
        <v>26</v>
      </c>
      <c r="O232" s="2" t="s">
        <v>26</v>
      </c>
      <c r="P232" s="2" t="s">
        <v>26</v>
      </c>
      <c r="Q232" s="2" t="s">
        <v>26</v>
      </c>
      <c r="R232" s="2" t="s">
        <v>26</v>
      </c>
      <c r="S232" s="2"/>
      <c r="T232" s="2" t="s">
        <v>26</v>
      </c>
      <c r="U232" s="2" t="s">
        <v>26</v>
      </c>
      <c r="V232" s="2" t="s">
        <v>26</v>
      </c>
      <c r="W232" s="2" t="s">
        <v>26</v>
      </c>
      <c r="X232" s="2"/>
      <c r="Y232" s="2" t="s">
        <v>26</v>
      </c>
      <c r="Z232" s="2" t="s">
        <v>26</v>
      </c>
      <c r="AA232" s="2" t="s">
        <v>26</v>
      </c>
      <c r="AB232" s="2" t="s">
        <v>26</v>
      </c>
    </row>
    <row r="233" spans="1:28" ht="15">
      <c r="A233" s="7" t="str">
        <f t="shared" si="55"/>
        <v>070312A</v>
      </c>
      <c r="B233" s="7" t="str">
        <f t="shared" si="54"/>
        <v>07</v>
      </c>
      <c r="C233" s="1" t="s">
        <v>420</v>
      </c>
      <c r="D233" s="66" t="s">
        <v>411</v>
      </c>
      <c r="E233" s="1" t="str">
        <f t="shared" si="56"/>
        <v>03</v>
      </c>
      <c r="F233" s="1" t="s">
        <v>7</v>
      </c>
      <c r="G233" s="2" t="s">
        <v>26</v>
      </c>
      <c r="H233" s="2" t="s">
        <v>26</v>
      </c>
      <c r="I233" s="2" t="s">
        <v>26</v>
      </c>
      <c r="J233" s="2" t="s">
        <v>26</v>
      </c>
      <c r="K233" s="2" t="s">
        <v>26</v>
      </c>
      <c r="L233" s="2" t="s">
        <v>26</v>
      </c>
      <c r="M233" s="2" t="s">
        <v>26</v>
      </c>
      <c r="O233" s="2" t="s">
        <v>26</v>
      </c>
      <c r="P233" s="2" t="s">
        <v>26</v>
      </c>
      <c r="Q233" s="2" t="s">
        <v>26</v>
      </c>
      <c r="R233" s="2" t="s">
        <v>26</v>
      </c>
      <c r="S233" s="2"/>
      <c r="T233" s="2" t="s">
        <v>26</v>
      </c>
      <c r="U233" s="2" t="s">
        <v>26</v>
      </c>
      <c r="V233" s="2" t="s">
        <v>26</v>
      </c>
      <c r="W233" s="2" t="s">
        <v>26</v>
      </c>
      <c r="X233" s="2"/>
      <c r="Y233" s="2" t="s">
        <v>26</v>
      </c>
      <c r="Z233" s="2" t="s">
        <v>26</v>
      </c>
      <c r="AA233" s="2" t="s">
        <v>26</v>
      </c>
      <c r="AB233" s="2" t="s">
        <v>26</v>
      </c>
    </row>
    <row r="234" spans="1:28" ht="15">
      <c r="A234" s="7" t="str">
        <f t="shared" si="55"/>
        <v>070312B</v>
      </c>
      <c r="B234" s="7" t="str">
        <f t="shared" si="54"/>
        <v>07</v>
      </c>
      <c r="C234" s="1" t="s">
        <v>420</v>
      </c>
      <c r="D234" s="66" t="s">
        <v>412</v>
      </c>
      <c r="E234" s="1" t="str">
        <f t="shared" si="56"/>
        <v>03</v>
      </c>
      <c r="F234" s="1" t="s">
        <v>7</v>
      </c>
      <c r="G234" s="2" t="s">
        <v>26</v>
      </c>
      <c r="H234" s="2" t="s">
        <v>26</v>
      </c>
      <c r="I234" s="2" t="s">
        <v>26</v>
      </c>
      <c r="J234" s="2" t="s">
        <v>26</v>
      </c>
      <c r="K234" s="2" t="s">
        <v>26</v>
      </c>
      <c r="L234" s="2" t="s">
        <v>26</v>
      </c>
      <c r="M234" s="2" t="s">
        <v>26</v>
      </c>
      <c r="O234" s="2" t="s">
        <v>26</v>
      </c>
      <c r="P234" s="2" t="s">
        <v>26</v>
      </c>
      <c r="Q234" s="2" t="s">
        <v>26</v>
      </c>
      <c r="R234" s="2" t="s">
        <v>26</v>
      </c>
      <c r="S234" s="2"/>
      <c r="T234" s="2" t="s">
        <v>26</v>
      </c>
      <c r="U234" s="2" t="s">
        <v>26</v>
      </c>
      <c r="V234" s="2" t="s">
        <v>26</v>
      </c>
      <c r="W234" s="2" t="s">
        <v>26</v>
      </c>
      <c r="X234" s="2"/>
      <c r="Y234" s="2" t="s">
        <v>26</v>
      </c>
      <c r="Z234" s="2" t="s">
        <v>26</v>
      </c>
      <c r="AA234" s="2" t="s">
        <v>26</v>
      </c>
      <c r="AB234" s="2" t="s">
        <v>26</v>
      </c>
    </row>
    <row r="235" spans="1:28" ht="15">
      <c r="A235" s="7" t="str">
        <f t="shared" si="55"/>
        <v>070313A</v>
      </c>
      <c r="B235" s="7" t="str">
        <f t="shared" si="54"/>
        <v>07</v>
      </c>
      <c r="C235" s="1" t="s">
        <v>420</v>
      </c>
      <c r="D235" s="66" t="s">
        <v>413</v>
      </c>
      <c r="E235" s="1" t="str">
        <f t="shared" si="56"/>
        <v>03</v>
      </c>
      <c r="F235" s="1" t="s">
        <v>7</v>
      </c>
      <c r="G235" s="7">
        <v>16</v>
      </c>
      <c r="H235" s="7">
        <v>25</v>
      </c>
      <c r="I235" s="7">
        <v>16</v>
      </c>
      <c r="J235" s="65">
        <f t="shared" si="57"/>
        <v>16</v>
      </c>
      <c r="K235" s="65">
        <f t="shared" si="58"/>
        <v>4</v>
      </c>
      <c r="L235" s="65">
        <f t="shared" si="65"/>
        <v>4</v>
      </c>
      <c r="M235" s="65">
        <f>+'ふん尿排泄原単位'!$K$7*365/(L235*10*1000)</f>
        <v>0.5876500000000001</v>
      </c>
      <c r="O235" s="65">
        <f t="shared" si="59"/>
        <v>16</v>
      </c>
      <c r="P235" s="65">
        <f t="shared" si="60"/>
        <v>4</v>
      </c>
      <c r="Q235" s="65">
        <f t="shared" si="66"/>
        <v>3</v>
      </c>
      <c r="R235" s="65">
        <f>+'ふん尿排泄原単位'!$K$7*365/(Q235*10*1000)</f>
        <v>0.7835333333333334</v>
      </c>
      <c r="T235" s="65">
        <f t="shared" si="61"/>
        <v>8</v>
      </c>
      <c r="U235" s="65">
        <f t="shared" si="62"/>
        <v>4</v>
      </c>
      <c r="V235" s="65">
        <f t="shared" si="67"/>
        <v>3</v>
      </c>
      <c r="W235" s="65">
        <f>+'ふん尿排泄原単位'!$K$7*365/(V235*10*1000)</f>
        <v>0.7835333333333334</v>
      </c>
      <c r="Y235" s="65">
        <f t="shared" si="63"/>
        <v>5.333333333333333</v>
      </c>
      <c r="Z235" s="65">
        <f t="shared" si="64"/>
        <v>4</v>
      </c>
      <c r="AA235" s="65">
        <f t="shared" si="68"/>
        <v>3</v>
      </c>
      <c r="AB235" s="65">
        <f>+'ふん尿排泄原単位'!$K$7*365/(AA235*10*1000)</f>
        <v>0.7835333333333334</v>
      </c>
    </row>
    <row r="236" spans="1:28" ht="15">
      <c r="A236" s="7" t="str">
        <f t="shared" si="55"/>
        <v>070314A</v>
      </c>
      <c r="B236" s="7" t="str">
        <f t="shared" si="54"/>
        <v>07</v>
      </c>
      <c r="C236" s="1" t="s">
        <v>420</v>
      </c>
      <c r="D236" s="66" t="s">
        <v>414</v>
      </c>
      <c r="E236" s="1" t="str">
        <f t="shared" si="56"/>
        <v>03</v>
      </c>
      <c r="F236" s="1" t="s">
        <v>7</v>
      </c>
      <c r="G236" s="7">
        <v>16</v>
      </c>
      <c r="H236" s="7">
        <v>25</v>
      </c>
      <c r="I236" s="7">
        <v>16</v>
      </c>
      <c r="J236" s="65">
        <f t="shared" si="57"/>
        <v>16</v>
      </c>
      <c r="K236" s="65">
        <f t="shared" si="58"/>
        <v>4</v>
      </c>
      <c r="L236" s="65">
        <f t="shared" si="65"/>
        <v>4</v>
      </c>
      <c r="M236" s="65">
        <f>+'ふん尿排泄原単位'!$K$7*365/(L236*10*1000)</f>
        <v>0.5876500000000001</v>
      </c>
      <c r="O236" s="65">
        <f t="shared" si="59"/>
        <v>16</v>
      </c>
      <c r="P236" s="65">
        <f t="shared" si="60"/>
        <v>4</v>
      </c>
      <c r="Q236" s="65">
        <f t="shared" si="66"/>
        <v>3</v>
      </c>
      <c r="R236" s="65">
        <f>+'ふん尿排泄原単位'!$K$7*365/(Q236*10*1000)</f>
        <v>0.7835333333333334</v>
      </c>
      <c r="T236" s="65">
        <f t="shared" si="61"/>
        <v>8</v>
      </c>
      <c r="U236" s="65">
        <f t="shared" si="62"/>
        <v>4</v>
      </c>
      <c r="V236" s="65">
        <f t="shared" si="67"/>
        <v>3</v>
      </c>
      <c r="W236" s="65">
        <f>+'ふん尿排泄原単位'!$K$7*365/(V236*10*1000)</f>
        <v>0.7835333333333334</v>
      </c>
      <c r="Y236" s="65">
        <f t="shared" si="63"/>
        <v>5.333333333333333</v>
      </c>
      <c r="Z236" s="65">
        <f t="shared" si="64"/>
        <v>4</v>
      </c>
      <c r="AA236" s="65">
        <f t="shared" si="68"/>
        <v>3</v>
      </c>
      <c r="AB236" s="65">
        <f>+'ふん尿排泄原単位'!$K$7*365/(AA236*10*1000)</f>
        <v>0.7835333333333334</v>
      </c>
    </row>
    <row r="237" spans="1:28" ht="15">
      <c r="A237" s="7" t="str">
        <f t="shared" si="55"/>
        <v>070315A</v>
      </c>
      <c r="B237" s="7" t="str">
        <f t="shared" si="54"/>
        <v>07</v>
      </c>
      <c r="C237" s="1" t="s">
        <v>420</v>
      </c>
      <c r="D237" s="66" t="s">
        <v>415</v>
      </c>
      <c r="E237" s="1" t="str">
        <f t="shared" si="56"/>
        <v>03</v>
      </c>
      <c r="F237" s="1" t="s">
        <v>7</v>
      </c>
      <c r="G237" s="7">
        <v>16</v>
      </c>
      <c r="H237" s="7">
        <v>25</v>
      </c>
      <c r="I237" s="7">
        <v>16</v>
      </c>
      <c r="J237" s="65">
        <f t="shared" si="57"/>
        <v>16</v>
      </c>
      <c r="K237" s="65">
        <f t="shared" si="58"/>
        <v>4</v>
      </c>
      <c r="L237" s="65">
        <f t="shared" si="65"/>
        <v>4</v>
      </c>
      <c r="M237" s="65">
        <f>+'ふん尿排泄原単位'!$K$7*365/(L237*10*1000)</f>
        <v>0.5876500000000001</v>
      </c>
      <c r="O237" s="65">
        <f t="shared" si="59"/>
        <v>16</v>
      </c>
      <c r="P237" s="65">
        <f t="shared" si="60"/>
        <v>4</v>
      </c>
      <c r="Q237" s="65">
        <f t="shared" si="66"/>
        <v>3</v>
      </c>
      <c r="R237" s="65">
        <f>+'ふん尿排泄原単位'!$K$7*365/(Q237*10*1000)</f>
        <v>0.7835333333333334</v>
      </c>
      <c r="T237" s="65">
        <f t="shared" si="61"/>
        <v>8</v>
      </c>
      <c r="U237" s="65">
        <f t="shared" si="62"/>
        <v>4</v>
      </c>
      <c r="V237" s="65">
        <f t="shared" si="67"/>
        <v>3</v>
      </c>
      <c r="W237" s="65">
        <f>+'ふん尿排泄原単位'!$K$7*365/(V237*10*1000)</f>
        <v>0.7835333333333334</v>
      </c>
      <c r="Y237" s="65">
        <f t="shared" si="63"/>
        <v>5.333333333333333</v>
      </c>
      <c r="Z237" s="65">
        <f t="shared" si="64"/>
        <v>4</v>
      </c>
      <c r="AA237" s="65">
        <f t="shared" si="68"/>
        <v>3</v>
      </c>
      <c r="AB237" s="65">
        <f>+'ふん尿排泄原単位'!$K$7*365/(AA237*10*1000)</f>
        <v>0.7835333333333334</v>
      </c>
    </row>
    <row r="238" spans="1:28" ht="15">
      <c r="A238" s="7" t="str">
        <f t="shared" si="55"/>
        <v>070316A</v>
      </c>
      <c r="B238" s="7" t="str">
        <f t="shared" si="54"/>
        <v>07</v>
      </c>
      <c r="C238" s="1" t="s">
        <v>420</v>
      </c>
      <c r="D238" s="66" t="s">
        <v>416</v>
      </c>
      <c r="E238" s="1" t="str">
        <f t="shared" si="56"/>
        <v>03</v>
      </c>
      <c r="F238" s="1" t="s">
        <v>7</v>
      </c>
      <c r="G238" s="7">
        <v>16</v>
      </c>
      <c r="H238" s="7">
        <v>25</v>
      </c>
      <c r="I238" s="7">
        <v>16</v>
      </c>
      <c r="J238" s="65">
        <f t="shared" si="57"/>
        <v>16</v>
      </c>
      <c r="K238" s="65">
        <f t="shared" si="58"/>
        <v>4</v>
      </c>
      <c r="L238" s="65">
        <f t="shared" si="65"/>
        <v>4</v>
      </c>
      <c r="M238" s="65">
        <f>+'ふん尿排泄原単位'!$K$7*365/(L238*10*1000)</f>
        <v>0.5876500000000001</v>
      </c>
      <c r="O238" s="65">
        <f t="shared" si="59"/>
        <v>16</v>
      </c>
      <c r="P238" s="65">
        <f t="shared" si="60"/>
        <v>4</v>
      </c>
      <c r="Q238" s="65">
        <f t="shared" si="66"/>
        <v>3</v>
      </c>
      <c r="R238" s="65">
        <f>+'ふん尿排泄原単位'!$K$7*365/(Q238*10*1000)</f>
        <v>0.7835333333333334</v>
      </c>
      <c r="T238" s="65">
        <f t="shared" si="61"/>
        <v>8</v>
      </c>
      <c r="U238" s="65">
        <f t="shared" si="62"/>
        <v>4</v>
      </c>
      <c r="V238" s="65">
        <f t="shared" si="67"/>
        <v>3</v>
      </c>
      <c r="W238" s="65">
        <f>+'ふん尿排泄原単位'!$K$7*365/(V238*10*1000)</f>
        <v>0.7835333333333334</v>
      </c>
      <c r="Y238" s="65">
        <f t="shared" si="63"/>
        <v>5.333333333333333</v>
      </c>
      <c r="Z238" s="65">
        <f t="shared" si="64"/>
        <v>4</v>
      </c>
      <c r="AA238" s="65">
        <f t="shared" si="68"/>
        <v>3</v>
      </c>
      <c r="AB238" s="65">
        <f>+'ふん尿排泄原単位'!$K$7*365/(AA238*10*1000)</f>
        <v>0.7835333333333334</v>
      </c>
    </row>
    <row r="239" spans="1:28" ht="15">
      <c r="A239" s="7" t="str">
        <f t="shared" si="55"/>
        <v>070317A</v>
      </c>
      <c r="B239" s="7" t="str">
        <f t="shared" si="54"/>
        <v>07</v>
      </c>
      <c r="C239" s="1" t="s">
        <v>420</v>
      </c>
      <c r="D239" s="66" t="s">
        <v>417</v>
      </c>
      <c r="E239" s="1" t="str">
        <f t="shared" si="56"/>
        <v>03</v>
      </c>
      <c r="F239" s="1" t="s">
        <v>7</v>
      </c>
      <c r="G239" s="7">
        <v>16</v>
      </c>
      <c r="H239" s="7">
        <v>5</v>
      </c>
      <c r="I239" s="7">
        <v>16</v>
      </c>
      <c r="J239" s="65">
        <f t="shared" si="57"/>
        <v>16</v>
      </c>
      <c r="K239" s="65">
        <f t="shared" si="58"/>
        <v>4</v>
      </c>
      <c r="L239" s="65">
        <f t="shared" si="65"/>
        <v>4</v>
      </c>
      <c r="M239" s="65">
        <f>+'ふん尿排泄原単位'!$K$7*365/(L239*10*1000)</f>
        <v>0.5876500000000001</v>
      </c>
      <c r="O239" s="65">
        <f t="shared" si="59"/>
        <v>16</v>
      </c>
      <c r="P239" s="65">
        <f t="shared" si="60"/>
        <v>4</v>
      </c>
      <c r="Q239" s="65">
        <f t="shared" si="66"/>
        <v>3</v>
      </c>
      <c r="R239" s="65">
        <f>+'ふん尿排泄原単位'!$K$7*365/(Q239*10*1000)</f>
        <v>0.7835333333333334</v>
      </c>
      <c r="T239" s="65">
        <f t="shared" si="61"/>
        <v>8</v>
      </c>
      <c r="U239" s="65">
        <f t="shared" si="62"/>
        <v>4</v>
      </c>
      <c r="V239" s="65">
        <f t="shared" si="67"/>
        <v>3</v>
      </c>
      <c r="W239" s="65">
        <f>+'ふん尿排泄原単位'!$K$7*365/(V239*10*1000)</f>
        <v>0.7835333333333334</v>
      </c>
      <c r="Y239" s="65">
        <f t="shared" si="63"/>
        <v>5.333333333333333</v>
      </c>
      <c r="Z239" s="65">
        <f t="shared" si="64"/>
        <v>4</v>
      </c>
      <c r="AA239" s="65">
        <f t="shared" si="68"/>
        <v>3</v>
      </c>
      <c r="AB239" s="65">
        <f>+'ふん尿排泄原単位'!$K$7*365/(AA239*10*1000)</f>
        <v>0.7835333333333334</v>
      </c>
    </row>
    <row r="240" spans="1:28" ht="15">
      <c r="A240" s="7" t="str">
        <f t="shared" si="55"/>
        <v>070318A</v>
      </c>
      <c r="B240" s="7" t="str">
        <f t="shared" si="54"/>
        <v>07</v>
      </c>
      <c r="C240" s="1" t="s">
        <v>420</v>
      </c>
      <c r="D240" s="66" t="s">
        <v>418</v>
      </c>
      <c r="E240" s="1" t="str">
        <f t="shared" si="56"/>
        <v>03</v>
      </c>
      <c r="F240" s="1" t="s">
        <v>7</v>
      </c>
      <c r="G240" s="7">
        <v>15</v>
      </c>
      <c r="H240" s="7">
        <v>25</v>
      </c>
      <c r="I240" s="7">
        <v>15</v>
      </c>
      <c r="J240" s="65">
        <f t="shared" si="57"/>
        <v>15</v>
      </c>
      <c r="K240" s="65">
        <f t="shared" si="58"/>
        <v>3.75</v>
      </c>
      <c r="L240" s="65">
        <f t="shared" si="65"/>
        <v>3.75</v>
      </c>
      <c r="M240" s="65">
        <f>+'ふん尿排泄原単位'!$K$7*365/(L240*10*1000)</f>
        <v>0.6268266666666668</v>
      </c>
      <c r="O240" s="65">
        <f t="shared" si="59"/>
        <v>15</v>
      </c>
      <c r="P240" s="65">
        <f t="shared" si="60"/>
        <v>3.75</v>
      </c>
      <c r="Q240" s="65">
        <f t="shared" si="66"/>
        <v>3</v>
      </c>
      <c r="R240" s="65">
        <f>+'ふん尿排泄原単位'!$K$7*365/(Q240*10*1000)</f>
        <v>0.7835333333333334</v>
      </c>
      <c r="T240" s="65">
        <f t="shared" si="61"/>
        <v>7.5</v>
      </c>
      <c r="U240" s="65">
        <f t="shared" si="62"/>
        <v>3.75</v>
      </c>
      <c r="V240" s="65">
        <f t="shared" si="67"/>
        <v>3</v>
      </c>
      <c r="W240" s="65">
        <f>+'ふん尿排泄原単位'!$K$7*365/(V240*10*1000)</f>
        <v>0.7835333333333334</v>
      </c>
      <c r="Y240" s="65">
        <f t="shared" si="63"/>
        <v>5</v>
      </c>
      <c r="Z240" s="65">
        <f t="shared" si="64"/>
        <v>3.75</v>
      </c>
      <c r="AA240" s="65">
        <f t="shared" si="68"/>
        <v>3</v>
      </c>
      <c r="AB240" s="65">
        <f>+'ふん尿排泄原単位'!$K$7*365/(AA240*10*1000)</f>
        <v>0.7835333333333334</v>
      </c>
    </row>
    <row r="241" spans="1:28" ht="15">
      <c r="A241" s="7" t="str">
        <f t="shared" si="55"/>
        <v>070318B</v>
      </c>
      <c r="B241" s="7" t="str">
        <f t="shared" si="54"/>
        <v>07</v>
      </c>
      <c r="C241" s="1" t="s">
        <v>420</v>
      </c>
      <c r="D241" s="63" t="s">
        <v>419</v>
      </c>
      <c r="E241" s="1" t="str">
        <f t="shared" si="56"/>
        <v>03</v>
      </c>
      <c r="F241" s="1" t="s">
        <v>7</v>
      </c>
      <c r="G241" s="2" t="s">
        <v>26</v>
      </c>
      <c r="H241" s="2" t="s">
        <v>26</v>
      </c>
      <c r="I241" s="2" t="s">
        <v>26</v>
      </c>
      <c r="J241" s="2" t="s">
        <v>26</v>
      </c>
      <c r="K241" s="2" t="s">
        <v>26</v>
      </c>
      <c r="L241" s="2" t="s">
        <v>26</v>
      </c>
      <c r="M241" s="2" t="s">
        <v>26</v>
      </c>
      <c r="O241" s="2" t="s">
        <v>26</v>
      </c>
      <c r="P241" s="2" t="s">
        <v>26</v>
      </c>
      <c r="Q241" s="2" t="s">
        <v>26</v>
      </c>
      <c r="R241" s="2" t="s">
        <v>26</v>
      </c>
      <c r="S241" s="2"/>
      <c r="T241" s="2" t="s">
        <v>26</v>
      </c>
      <c r="U241" s="2" t="s">
        <v>26</v>
      </c>
      <c r="V241" s="2" t="s">
        <v>26</v>
      </c>
      <c r="W241" s="2" t="s">
        <v>26</v>
      </c>
      <c r="X241" s="2"/>
      <c r="Y241" s="2" t="s">
        <v>26</v>
      </c>
      <c r="Z241" s="2" t="s">
        <v>26</v>
      </c>
      <c r="AA241" s="2" t="s">
        <v>26</v>
      </c>
      <c r="AB241" s="2" t="s">
        <v>26</v>
      </c>
    </row>
    <row r="242" spans="1:28" ht="15">
      <c r="A242" s="7" t="str">
        <f t="shared" si="55"/>
        <v>070401A</v>
      </c>
      <c r="B242" s="7" t="str">
        <f t="shared" si="54"/>
        <v>07</v>
      </c>
      <c r="C242" s="1" t="s">
        <v>420</v>
      </c>
      <c r="D242" s="66" t="s">
        <v>399</v>
      </c>
      <c r="E242" s="1" t="str">
        <f t="shared" si="56"/>
        <v>04</v>
      </c>
      <c r="F242" s="1" t="s">
        <v>6</v>
      </c>
      <c r="G242" s="7">
        <v>15</v>
      </c>
      <c r="H242" s="7">
        <v>20</v>
      </c>
      <c r="I242" s="7">
        <v>15</v>
      </c>
      <c r="J242" s="65">
        <f t="shared" si="57"/>
        <v>15</v>
      </c>
      <c r="K242" s="65">
        <f t="shared" si="58"/>
        <v>3.75</v>
      </c>
      <c r="L242" s="65">
        <f t="shared" si="65"/>
        <v>3.75</v>
      </c>
      <c r="M242" s="65">
        <f>+'ふん尿排泄原単位'!$K$7*365/(L242*10*1000)</f>
        <v>0.6268266666666668</v>
      </c>
      <c r="O242" s="65">
        <f t="shared" si="59"/>
        <v>15</v>
      </c>
      <c r="P242" s="65">
        <f t="shared" si="60"/>
        <v>3.75</v>
      </c>
      <c r="Q242" s="65">
        <f t="shared" si="66"/>
        <v>3</v>
      </c>
      <c r="R242" s="65">
        <f>+'ふん尿排泄原単位'!$K$7*365/(Q242*10*1000)</f>
        <v>0.7835333333333334</v>
      </c>
      <c r="T242" s="65">
        <f t="shared" si="61"/>
        <v>7.5</v>
      </c>
      <c r="U242" s="65">
        <f t="shared" si="62"/>
        <v>3.75</v>
      </c>
      <c r="V242" s="65">
        <f t="shared" si="67"/>
        <v>3</v>
      </c>
      <c r="W242" s="65">
        <f>+'ふん尿排泄原単位'!$K$7*365/(V242*10*1000)</f>
        <v>0.7835333333333334</v>
      </c>
      <c r="Y242" s="65">
        <f t="shared" si="63"/>
        <v>5</v>
      </c>
      <c r="Z242" s="65">
        <f t="shared" si="64"/>
        <v>3.75</v>
      </c>
      <c r="AA242" s="65">
        <f t="shared" si="68"/>
        <v>3</v>
      </c>
      <c r="AB242" s="65">
        <f>+'ふん尿排泄原単位'!$K$7*365/(AA242*10*1000)</f>
        <v>0.7835333333333334</v>
      </c>
    </row>
    <row r="243" spans="1:28" ht="15">
      <c r="A243" s="7" t="str">
        <f t="shared" si="55"/>
        <v>070402A</v>
      </c>
      <c r="B243" s="7" t="str">
        <f t="shared" si="54"/>
        <v>07</v>
      </c>
      <c r="C243" s="1" t="s">
        <v>420</v>
      </c>
      <c r="D243" s="66" t="s">
        <v>400</v>
      </c>
      <c r="E243" s="1" t="str">
        <f t="shared" si="56"/>
        <v>04</v>
      </c>
      <c r="F243" s="1" t="s">
        <v>6</v>
      </c>
      <c r="G243" s="2" t="s">
        <v>26</v>
      </c>
      <c r="H243" s="2" t="s">
        <v>26</v>
      </c>
      <c r="I243" s="2" t="s">
        <v>26</v>
      </c>
      <c r="J243" s="2" t="s">
        <v>26</v>
      </c>
      <c r="K243" s="2" t="s">
        <v>26</v>
      </c>
      <c r="L243" s="2" t="s">
        <v>26</v>
      </c>
      <c r="M243" s="2" t="s">
        <v>26</v>
      </c>
      <c r="O243" s="2" t="s">
        <v>26</v>
      </c>
      <c r="P243" s="2" t="s">
        <v>26</v>
      </c>
      <c r="Q243" s="2" t="s">
        <v>26</v>
      </c>
      <c r="R243" s="2" t="s">
        <v>26</v>
      </c>
      <c r="S243" s="2"/>
      <c r="T243" s="2" t="s">
        <v>26</v>
      </c>
      <c r="U243" s="2" t="s">
        <v>26</v>
      </c>
      <c r="V243" s="2" t="s">
        <v>26</v>
      </c>
      <c r="W243" s="2" t="s">
        <v>26</v>
      </c>
      <c r="X243" s="2"/>
      <c r="Y243" s="2" t="s">
        <v>26</v>
      </c>
      <c r="Z243" s="2" t="s">
        <v>26</v>
      </c>
      <c r="AA243" s="2" t="s">
        <v>26</v>
      </c>
      <c r="AB243" s="2" t="s">
        <v>26</v>
      </c>
    </row>
    <row r="244" spans="1:28" ht="15">
      <c r="A244" s="7" t="str">
        <f t="shared" si="55"/>
        <v>070403A</v>
      </c>
      <c r="B244" s="7" t="str">
        <f t="shared" si="54"/>
        <v>07</v>
      </c>
      <c r="C244" s="1" t="s">
        <v>420</v>
      </c>
      <c r="D244" s="66" t="s">
        <v>401</v>
      </c>
      <c r="E244" s="1" t="str">
        <f t="shared" si="56"/>
        <v>04</v>
      </c>
      <c r="F244" s="1" t="s">
        <v>6</v>
      </c>
      <c r="G244" s="7">
        <v>15</v>
      </c>
      <c r="H244" s="7">
        <v>20</v>
      </c>
      <c r="I244" s="7">
        <v>15</v>
      </c>
      <c r="J244" s="65">
        <f t="shared" si="57"/>
        <v>15</v>
      </c>
      <c r="K244" s="65">
        <f t="shared" si="58"/>
        <v>3.75</v>
      </c>
      <c r="L244" s="65">
        <f t="shared" si="65"/>
        <v>3.75</v>
      </c>
      <c r="M244" s="65">
        <f>+'ふん尿排泄原単位'!$K$7*365/(L244*10*1000)</f>
        <v>0.6268266666666668</v>
      </c>
      <c r="O244" s="65">
        <f t="shared" si="59"/>
        <v>15</v>
      </c>
      <c r="P244" s="65">
        <f t="shared" si="60"/>
        <v>3.75</v>
      </c>
      <c r="Q244" s="65">
        <f t="shared" si="66"/>
        <v>3</v>
      </c>
      <c r="R244" s="65">
        <f>+'ふん尿排泄原単位'!$K$7*365/(Q244*10*1000)</f>
        <v>0.7835333333333334</v>
      </c>
      <c r="T244" s="65">
        <f t="shared" si="61"/>
        <v>7.5</v>
      </c>
      <c r="U244" s="65">
        <f t="shared" si="62"/>
        <v>3.75</v>
      </c>
      <c r="V244" s="65">
        <f t="shared" si="67"/>
        <v>3</v>
      </c>
      <c r="W244" s="65">
        <f>+'ふん尿排泄原単位'!$K$7*365/(V244*10*1000)</f>
        <v>0.7835333333333334</v>
      </c>
      <c r="Y244" s="65">
        <f t="shared" si="63"/>
        <v>5</v>
      </c>
      <c r="Z244" s="65">
        <f t="shared" si="64"/>
        <v>3.75</v>
      </c>
      <c r="AA244" s="65">
        <f t="shared" si="68"/>
        <v>3</v>
      </c>
      <c r="AB244" s="65">
        <f>+'ふん尿排泄原単位'!$K$7*365/(AA244*10*1000)</f>
        <v>0.7835333333333334</v>
      </c>
    </row>
    <row r="245" spans="1:28" ht="15">
      <c r="A245" s="7" t="str">
        <f t="shared" si="55"/>
        <v>070404A</v>
      </c>
      <c r="B245" s="7" t="str">
        <f t="shared" si="54"/>
        <v>07</v>
      </c>
      <c r="C245" s="1" t="s">
        <v>420</v>
      </c>
      <c r="D245" s="66" t="s">
        <v>402</v>
      </c>
      <c r="E245" s="1" t="str">
        <f t="shared" si="56"/>
        <v>04</v>
      </c>
      <c r="F245" s="1" t="s">
        <v>6</v>
      </c>
      <c r="G245" s="2" t="s">
        <v>26</v>
      </c>
      <c r="H245" s="2" t="s">
        <v>26</v>
      </c>
      <c r="I245" s="2" t="s">
        <v>26</v>
      </c>
      <c r="J245" s="2" t="s">
        <v>26</v>
      </c>
      <c r="K245" s="2" t="s">
        <v>26</v>
      </c>
      <c r="L245" s="2" t="s">
        <v>26</v>
      </c>
      <c r="M245" s="2" t="s">
        <v>26</v>
      </c>
      <c r="O245" s="2" t="s">
        <v>26</v>
      </c>
      <c r="P245" s="2" t="s">
        <v>26</v>
      </c>
      <c r="Q245" s="2" t="s">
        <v>26</v>
      </c>
      <c r="R245" s="2" t="s">
        <v>26</v>
      </c>
      <c r="S245" s="2"/>
      <c r="T245" s="2" t="s">
        <v>26</v>
      </c>
      <c r="U245" s="2" t="s">
        <v>26</v>
      </c>
      <c r="V245" s="2" t="s">
        <v>26</v>
      </c>
      <c r="W245" s="2" t="s">
        <v>26</v>
      </c>
      <c r="X245" s="2"/>
      <c r="Y245" s="2" t="s">
        <v>26</v>
      </c>
      <c r="Z245" s="2" t="s">
        <v>26</v>
      </c>
      <c r="AA245" s="2" t="s">
        <v>26</v>
      </c>
      <c r="AB245" s="2" t="s">
        <v>26</v>
      </c>
    </row>
    <row r="246" spans="1:28" ht="15">
      <c r="A246" s="7" t="str">
        <f t="shared" si="55"/>
        <v>070405A</v>
      </c>
      <c r="B246" s="7" t="str">
        <f t="shared" si="54"/>
        <v>07</v>
      </c>
      <c r="C246" s="1" t="s">
        <v>420</v>
      </c>
      <c r="D246" s="66" t="s">
        <v>403</v>
      </c>
      <c r="E246" s="1" t="str">
        <f t="shared" si="56"/>
        <v>04</v>
      </c>
      <c r="F246" s="1" t="s">
        <v>6</v>
      </c>
      <c r="G246" s="7">
        <v>15</v>
      </c>
      <c r="H246" s="7">
        <v>20</v>
      </c>
      <c r="I246" s="7">
        <v>15</v>
      </c>
      <c r="J246" s="65">
        <f t="shared" si="57"/>
        <v>15</v>
      </c>
      <c r="K246" s="65">
        <f t="shared" si="58"/>
        <v>3.75</v>
      </c>
      <c r="L246" s="65">
        <f t="shared" si="65"/>
        <v>3.75</v>
      </c>
      <c r="M246" s="65">
        <f>+'ふん尿排泄原単位'!$K$7*365/(L246*10*1000)</f>
        <v>0.6268266666666668</v>
      </c>
      <c r="O246" s="65">
        <f t="shared" si="59"/>
        <v>15</v>
      </c>
      <c r="P246" s="65">
        <f t="shared" si="60"/>
        <v>3.75</v>
      </c>
      <c r="Q246" s="65">
        <f t="shared" si="66"/>
        <v>3</v>
      </c>
      <c r="R246" s="65">
        <f>+'ふん尿排泄原単位'!$K$7*365/(Q246*10*1000)</f>
        <v>0.7835333333333334</v>
      </c>
      <c r="T246" s="65">
        <f t="shared" si="61"/>
        <v>7.5</v>
      </c>
      <c r="U246" s="65">
        <f t="shared" si="62"/>
        <v>3.75</v>
      </c>
      <c r="V246" s="65">
        <f t="shared" si="67"/>
        <v>3</v>
      </c>
      <c r="W246" s="65">
        <f>+'ふん尿排泄原単位'!$K$7*365/(V246*10*1000)</f>
        <v>0.7835333333333334</v>
      </c>
      <c r="Y246" s="65">
        <f t="shared" si="63"/>
        <v>5</v>
      </c>
      <c r="Z246" s="65">
        <f t="shared" si="64"/>
        <v>3.75</v>
      </c>
      <c r="AA246" s="65">
        <f t="shared" si="68"/>
        <v>3</v>
      </c>
      <c r="AB246" s="65">
        <f>+'ふん尿排泄原単位'!$K$7*365/(AA246*10*1000)</f>
        <v>0.7835333333333334</v>
      </c>
    </row>
    <row r="247" spans="1:28" ht="15">
      <c r="A247" s="7" t="str">
        <f t="shared" si="55"/>
        <v>070406A</v>
      </c>
      <c r="B247" s="7" t="str">
        <f t="shared" si="54"/>
        <v>07</v>
      </c>
      <c r="C247" s="1" t="s">
        <v>420</v>
      </c>
      <c r="D247" s="66" t="s">
        <v>404</v>
      </c>
      <c r="E247" s="1" t="str">
        <f t="shared" si="56"/>
        <v>04</v>
      </c>
      <c r="F247" s="1" t="s">
        <v>6</v>
      </c>
      <c r="G247" s="7">
        <v>15</v>
      </c>
      <c r="H247" s="7">
        <v>20</v>
      </c>
      <c r="I247" s="7">
        <v>15</v>
      </c>
      <c r="J247" s="65">
        <f t="shared" si="57"/>
        <v>15</v>
      </c>
      <c r="K247" s="65">
        <f t="shared" si="58"/>
        <v>3.75</v>
      </c>
      <c r="L247" s="65">
        <f t="shared" si="65"/>
        <v>3.75</v>
      </c>
      <c r="M247" s="65">
        <f>+'ふん尿排泄原単位'!$K$7*365/(L247*10*1000)</f>
        <v>0.6268266666666668</v>
      </c>
      <c r="O247" s="65">
        <f t="shared" si="59"/>
        <v>15</v>
      </c>
      <c r="P247" s="65">
        <f t="shared" si="60"/>
        <v>3.75</v>
      </c>
      <c r="Q247" s="65">
        <f t="shared" si="66"/>
        <v>3</v>
      </c>
      <c r="R247" s="65">
        <f>+'ふん尿排泄原単位'!$K$7*365/(Q247*10*1000)</f>
        <v>0.7835333333333334</v>
      </c>
      <c r="T247" s="65">
        <f t="shared" si="61"/>
        <v>7.5</v>
      </c>
      <c r="U247" s="65">
        <f t="shared" si="62"/>
        <v>3.75</v>
      </c>
      <c r="V247" s="65">
        <f t="shared" si="67"/>
        <v>3</v>
      </c>
      <c r="W247" s="65">
        <f>+'ふん尿排泄原単位'!$K$7*365/(V247*10*1000)</f>
        <v>0.7835333333333334</v>
      </c>
      <c r="Y247" s="65">
        <f t="shared" si="63"/>
        <v>5</v>
      </c>
      <c r="Z247" s="65">
        <f t="shared" si="64"/>
        <v>3.75</v>
      </c>
      <c r="AA247" s="65">
        <f t="shared" si="68"/>
        <v>3</v>
      </c>
      <c r="AB247" s="65">
        <f>+'ふん尿排泄原単位'!$K$7*365/(AA247*10*1000)</f>
        <v>0.7835333333333334</v>
      </c>
    </row>
    <row r="248" spans="1:28" ht="15">
      <c r="A248" s="7" t="str">
        <f t="shared" si="55"/>
        <v>070407A</v>
      </c>
      <c r="B248" s="7" t="str">
        <f t="shared" si="54"/>
        <v>07</v>
      </c>
      <c r="C248" s="1" t="s">
        <v>420</v>
      </c>
      <c r="D248" s="66" t="s">
        <v>405</v>
      </c>
      <c r="E248" s="1" t="str">
        <f t="shared" si="56"/>
        <v>04</v>
      </c>
      <c r="F248" s="1" t="s">
        <v>6</v>
      </c>
      <c r="G248" s="7">
        <v>15</v>
      </c>
      <c r="H248" s="7">
        <v>20</v>
      </c>
      <c r="I248" s="7">
        <v>15</v>
      </c>
      <c r="J248" s="65">
        <f t="shared" si="57"/>
        <v>15</v>
      </c>
      <c r="K248" s="65">
        <f t="shared" si="58"/>
        <v>3.75</v>
      </c>
      <c r="L248" s="65">
        <f t="shared" si="65"/>
        <v>3.75</v>
      </c>
      <c r="M248" s="65">
        <f>+'ふん尿排泄原単位'!$K$7*365/(L248*10*1000)</f>
        <v>0.6268266666666668</v>
      </c>
      <c r="O248" s="65">
        <f t="shared" si="59"/>
        <v>15</v>
      </c>
      <c r="P248" s="65">
        <f t="shared" si="60"/>
        <v>3.75</v>
      </c>
      <c r="Q248" s="65">
        <f t="shared" si="66"/>
        <v>3</v>
      </c>
      <c r="R248" s="65">
        <f>+'ふん尿排泄原単位'!$K$7*365/(Q248*10*1000)</f>
        <v>0.7835333333333334</v>
      </c>
      <c r="T248" s="65">
        <f t="shared" si="61"/>
        <v>7.5</v>
      </c>
      <c r="U248" s="65">
        <f t="shared" si="62"/>
        <v>3.75</v>
      </c>
      <c r="V248" s="65">
        <f t="shared" si="67"/>
        <v>3</v>
      </c>
      <c r="W248" s="65">
        <f>+'ふん尿排泄原単位'!$K$7*365/(V248*10*1000)</f>
        <v>0.7835333333333334</v>
      </c>
      <c r="Y248" s="65">
        <f t="shared" si="63"/>
        <v>5</v>
      </c>
      <c r="Z248" s="65">
        <f t="shared" si="64"/>
        <v>3.75</v>
      </c>
      <c r="AA248" s="65">
        <f t="shared" si="68"/>
        <v>3</v>
      </c>
      <c r="AB248" s="65">
        <f>+'ふん尿排泄原単位'!$K$7*365/(AA248*10*1000)</f>
        <v>0.7835333333333334</v>
      </c>
    </row>
    <row r="249" spans="1:28" ht="15">
      <c r="A249" s="7" t="str">
        <f t="shared" si="55"/>
        <v>070408A</v>
      </c>
      <c r="B249" s="7" t="str">
        <f t="shared" si="54"/>
        <v>07</v>
      </c>
      <c r="C249" s="1" t="s">
        <v>420</v>
      </c>
      <c r="D249" s="66" t="s">
        <v>406</v>
      </c>
      <c r="E249" s="1" t="str">
        <f t="shared" si="56"/>
        <v>04</v>
      </c>
      <c r="F249" s="1" t="s">
        <v>6</v>
      </c>
      <c r="G249" s="7">
        <v>15</v>
      </c>
      <c r="H249" s="7">
        <v>20</v>
      </c>
      <c r="I249" s="7">
        <v>15</v>
      </c>
      <c r="J249" s="65">
        <f t="shared" si="57"/>
        <v>15</v>
      </c>
      <c r="K249" s="65">
        <f t="shared" si="58"/>
        <v>3.75</v>
      </c>
      <c r="L249" s="65">
        <f t="shared" si="65"/>
        <v>3.75</v>
      </c>
      <c r="M249" s="65">
        <f>+'ふん尿排泄原単位'!$K$7*365/(L249*10*1000)</f>
        <v>0.6268266666666668</v>
      </c>
      <c r="O249" s="65">
        <f t="shared" si="59"/>
        <v>15</v>
      </c>
      <c r="P249" s="65">
        <f t="shared" si="60"/>
        <v>3.75</v>
      </c>
      <c r="Q249" s="65">
        <f t="shared" si="66"/>
        <v>3</v>
      </c>
      <c r="R249" s="65">
        <f>+'ふん尿排泄原単位'!$K$7*365/(Q249*10*1000)</f>
        <v>0.7835333333333334</v>
      </c>
      <c r="T249" s="65">
        <f t="shared" si="61"/>
        <v>7.5</v>
      </c>
      <c r="U249" s="65">
        <f t="shared" si="62"/>
        <v>3.75</v>
      </c>
      <c r="V249" s="65">
        <f t="shared" si="67"/>
        <v>3</v>
      </c>
      <c r="W249" s="65">
        <f>+'ふん尿排泄原単位'!$K$7*365/(V249*10*1000)</f>
        <v>0.7835333333333334</v>
      </c>
      <c r="Y249" s="65">
        <f t="shared" si="63"/>
        <v>5</v>
      </c>
      <c r="Z249" s="65">
        <f t="shared" si="64"/>
        <v>3.75</v>
      </c>
      <c r="AA249" s="65">
        <f t="shared" si="68"/>
        <v>3</v>
      </c>
      <c r="AB249" s="65">
        <f>+'ふん尿排泄原単位'!$K$7*365/(AA249*10*1000)</f>
        <v>0.7835333333333334</v>
      </c>
    </row>
    <row r="250" spans="1:28" ht="15">
      <c r="A250" s="7" t="str">
        <f t="shared" si="55"/>
        <v>070409A</v>
      </c>
      <c r="B250" s="7" t="str">
        <f t="shared" si="54"/>
        <v>07</v>
      </c>
      <c r="C250" s="1" t="s">
        <v>420</v>
      </c>
      <c r="D250" s="66" t="s">
        <v>407</v>
      </c>
      <c r="E250" s="1" t="str">
        <f t="shared" si="56"/>
        <v>04</v>
      </c>
      <c r="F250" s="1" t="s">
        <v>6</v>
      </c>
      <c r="G250" s="7">
        <v>15</v>
      </c>
      <c r="H250" s="7">
        <v>20</v>
      </c>
      <c r="I250" s="7">
        <v>15</v>
      </c>
      <c r="J250" s="65">
        <f t="shared" si="57"/>
        <v>15</v>
      </c>
      <c r="K250" s="65">
        <f t="shared" si="58"/>
        <v>3.75</v>
      </c>
      <c r="L250" s="65">
        <f t="shared" si="65"/>
        <v>3.75</v>
      </c>
      <c r="M250" s="65">
        <f>+'ふん尿排泄原単位'!$K$7*365/(L250*10*1000)</f>
        <v>0.6268266666666668</v>
      </c>
      <c r="O250" s="65">
        <f t="shared" si="59"/>
        <v>15</v>
      </c>
      <c r="P250" s="65">
        <f t="shared" si="60"/>
        <v>3.75</v>
      </c>
      <c r="Q250" s="65">
        <f t="shared" si="66"/>
        <v>3</v>
      </c>
      <c r="R250" s="65">
        <f>+'ふん尿排泄原単位'!$K$7*365/(Q250*10*1000)</f>
        <v>0.7835333333333334</v>
      </c>
      <c r="T250" s="65">
        <f t="shared" si="61"/>
        <v>7.5</v>
      </c>
      <c r="U250" s="65">
        <f t="shared" si="62"/>
        <v>3.75</v>
      </c>
      <c r="V250" s="65">
        <f t="shared" si="67"/>
        <v>3</v>
      </c>
      <c r="W250" s="65">
        <f>+'ふん尿排泄原単位'!$K$7*365/(V250*10*1000)</f>
        <v>0.7835333333333334</v>
      </c>
      <c r="Y250" s="65">
        <f t="shared" si="63"/>
        <v>5</v>
      </c>
      <c r="Z250" s="65">
        <f t="shared" si="64"/>
        <v>3.75</v>
      </c>
      <c r="AA250" s="65">
        <f t="shared" si="68"/>
        <v>3</v>
      </c>
      <c r="AB250" s="65">
        <f>+'ふん尿排泄原単位'!$K$7*365/(AA250*10*1000)</f>
        <v>0.7835333333333334</v>
      </c>
    </row>
    <row r="251" spans="1:28" ht="15">
      <c r="A251" s="7" t="str">
        <f t="shared" si="55"/>
        <v>070409B</v>
      </c>
      <c r="B251" s="7" t="str">
        <f t="shared" si="54"/>
        <v>07</v>
      </c>
      <c r="C251" s="1" t="s">
        <v>420</v>
      </c>
      <c r="D251" s="66" t="s">
        <v>408</v>
      </c>
      <c r="E251" s="1" t="str">
        <f t="shared" si="56"/>
        <v>04</v>
      </c>
      <c r="F251" s="1" t="s">
        <v>6</v>
      </c>
      <c r="G251" s="7">
        <v>15</v>
      </c>
      <c r="H251" s="7">
        <v>22</v>
      </c>
      <c r="I251" s="7">
        <v>15</v>
      </c>
      <c r="J251" s="65">
        <f t="shared" si="57"/>
        <v>15</v>
      </c>
      <c r="K251" s="65">
        <f t="shared" si="58"/>
        <v>3.75</v>
      </c>
      <c r="L251" s="65">
        <f t="shared" si="65"/>
        <v>3.75</v>
      </c>
      <c r="M251" s="65">
        <f>+'ふん尿排泄原単位'!$K$7*365/(L251*10*1000)</f>
        <v>0.6268266666666668</v>
      </c>
      <c r="O251" s="65">
        <f t="shared" si="59"/>
        <v>15</v>
      </c>
      <c r="P251" s="65">
        <f t="shared" si="60"/>
        <v>3.75</v>
      </c>
      <c r="Q251" s="65">
        <f t="shared" si="66"/>
        <v>3</v>
      </c>
      <c r="R251" s="65">
        <f>+'ふん尿排泄原単位'!$K$7*365/(Q251*10*1000)</f>
        <v>0.7835333333333334</v>
      </c>
      <c r="T251" s="65">
        <f t="shared" si="61"/>
        <v>7.5</v>
      </c>
      <c r="U251" s="65">
        <f t="shared" si="62"/>
        <v>3.75</v>
      </c>
      <c r="V251" s="65">
        <f t="shared" si="67"/>
        <v>3</v>
      </c>
      <c r="W251" s="65">
        <f>+'ふん尿排泄原単位'!$K$7*365/(V251*10*1000)</f>
        <v>0.7835333333333334</v>
      </c>
      <c r="Y251" s="65">
        <f t="shared" si="63"/>
        <v>5</v>
      </c>
      <c r="Z251" s="65">
        <f t="shared" si="64"/>
        <v>3.75</v>
      </c>
      <c r="AA251" s="65">
        <f t="shared" si="68"/>
        <v>3</v>
      </c>
      <c r="AB251" s="65">
        <f>+'ふん尿排泄原単位'!$K$7*365/(AA251*10*1000)</f>
        <v>0.7835333333333334</v>
      </c>
    </row>
    <row r="252" spans="1:28" ht="15">
      <c r="A252" s="7" t="str">
        <f t="shared" si="55"/>
        <v>070410A</v>
      </c>
      <c r="B252" s="7" t="str">
        <f t="shared" si="54"/>
        <v>07</v>
      </c>
      <c r="C252" s="1" t="s">
        <v>420</v>
      </c>
      <c r="D252" s="66" t="s">
        <v>409</v>
      </c>
      <c r="E252" s="1" t="str">
        <f t="shared" si="56"/>
        <v>04</v>
      </c>
      <c r="F252" s="1" t="s">
        <v>6</v>
      </c>
      <c r="G252" s="7">
        <v>15</v>
      </c>
      <c r="H252" s="7">
        <v>20</v>
      </c>
      <c r="I252" s="7">
        <v>15</v>
      </c>
      <c r="J252" s="65">
        <f t="shared" si="57"/>
        <v>15</v>
      </c>
      <c r="K252" s="65">
        <f t="shared" si="58"/>
        <v>3.75</v>
      </c>
      <c r="L252" s="65">
        <f t="shared" si="65"/>
        <v>3.75</v>
      </c>
      <c r="M252" s="65">
        <f>+'ふん尿排泄原単位'!$K$7*365/(L252*10*1000)</f>
        <v>0.6268266666666668</v>
      </c>
      <c r="O252" s="65">
        <f t="shared" si="59"/>
        <v>15</v>
      </c>
      <c r="P252" s="65">
        <f t="shared" si="60"/>
        <v>3.75</v>
      </c>
      <c r="Q252" s="65">
        <f t="shared" si="66"/>
        <v>3</v>
      </c>
      <c r="R252" s="65">
        <f>+'ふん尿排泄原単位'!$K$7*365/(Q252*10*1000)</f>
        <v>0.7835333333333334</v>
      </c>
      <c r="T252" s="65">
        <f t="shared" si="61"/>
        <v>7.5</v>
      </c>
      <c r="U252" s="65">
        <f t="shared" si="62"/>
        <v>3.75</v>
      </c>
      <c r="V252" s="65">
        <f t="shared" si="67"/>
        <v>3</v>
      </c>
      <c r="W252" s="65">
        <f>+'ふん尿排泄原単位'!$K$7*365/(V252*10*1000)</f>
        <v>0.7835333333333334</v>
      </c>
      <c r="Y252" s="65">
        <f t="shared" si="63"/>
        <v>5</v>
      </c>
      <c r="Z252" s="65">
        <f t="shared" si="64"/>
        <v>3.75</v>
      </c>
      <c r="AA252" s="65">
        <f t="shared" si="68"/>
        <v>3</v>
      </c>
      <c r="AB252" s="65">
        <f>+'ふん尿排泄原単位'!$K$7*365/(AA252*10*1000)</f>
        <v>0.7835333333333334</v>
      </c>
    </row>
    <row r="253" spans="1:28" ht="15">
      <c r="A253" s="7" t="str">
        <f t="shared" si="55"/>
        <v>070411A</v>
      </c>
      <c r="B253" s="7" t="str">
        <f t="shared" si="54"/>
        <v>07</v>
      </c>
      <c r="C253" s="1" t="s">
        <v>420</v>
      </c>
      <c r="D253" s="66" t="s">
        <v>410</v>
      </c>
      <c r="E253" s="1" t="str">
        <f t="shared" si="56"/>
        <v>04</v>
      </c>
      <c r="F253" s="1" t="s">
        <v>6</v>
      </c>
      <c r="G253" s="7">
        <v>15</v>
      </c>
      <c r="H253" s="7">
        <v>20</v>
      </c>
      <c r="I253" s="7">
        <v>15</v>
      </c>
      <c r="J253" s="65">
        <f t="shared" si="57"/>
        <v>15</v>
      </c>
      <c r="K253" s="65">
        <f t="shared" si="58"/>
        <v>3.75</v>
      </c>
      <c r="L253" s="65">
        <f t="shared" si="65"/>
        <v>3.75</v>
      </c>
      <c r="M253" s="65">
        <f>+'ふん尿排泄原単位'!$K$7*365/(L253*10*1000)</f>
        <v>0.6268266666666668</v>
      </c>
      <c r="O253" s="65">
        <f t="shared" si="59"/>
        <v>15</v>
      </c>
      <c r="P253" s="65">
        <f t="shared" si="60"/>
        <v>3.75</v>
      </c>
      <c r="Q253" s="65">
        <f t="shared" si="66"/>
        <v>3</v>
      </c>
      <c r="R253" s="65">
        <f>+'ふん尿排泄原単位'!$K$7*365/(Q253*10*1000)</f>
        <v>0.7835333333333334</v>
      </c>
      <c r="T253" s="65">
        <f t="shared" si="61"/>
        <v>7.5</v>
      </c>
      <c r="U253" s="65">
        <f t="shared" si="62"/>
        <v>3.75</v>
      </c>
      <c r="V253" s="65">
        <f t="shared" si="67"/>
        <v>3</v>
      </c>
      <c r="W253" s="65">
        <f>+'ふん尿排泄原単位'!$K$7*365/(V253*10*1000)</f>
        <v>0.7835333333333334</v>
      </c>
      <c r="Y253" s="65">
        <f t="shared" si="63"/>
        <v>5</v>
      </c>
      <c r="Z253" s="65">
        <f t="shared" si="64"/>
        <v>3.75</v>
      </c>
      <c r="AA253" s="65">
        <f t="shared" si="68"/>
        <v>3</v>
      </c>
      <c r="AB253" s="65">
        <f>+'ふん尿排泄原単位'!$K$7*365/(AA253*10*1000)</f>
        <v>0.7835333333333334</v>
      </c>
    </row>
    <row r="254" spans="1:28" ht="15">
      <c r="A254" s="7" t="str">
        <f t="shared" si="55"/>
        <v>070412A</v>
      </c>
      <c r="B254" s="7" t="str">
        <f t="shared" si="54"/>
        <v>07</v>
      </c>
      <c r="C254" s="1" t="s">
        <v>420</v>
      </c>
      <c r="D254" s="66" t="s">
        <v>411</v>
      </c>
      <c r="E254" s="1" t="str">
        <f t="shared" si="56"/>
        <v>04</v>
      </c>
      <c r="F254" s="1" t="s">
        <v>6</v>
      </c>
      <c r="G254" s="7">
        <v>15</v>
      </c>
      <c r="H254" s="7">
        <v>22</v>
      </c>
      <c r="I254" s="7">
        <v>14</v>
      </c>
      <c r="J254" s="65">
        <f t="shared" si="57"/>
        <v>15</v>
      </c>
      <c r="K254" s="65">
        <f t="shared" si="58"/>
        <v>3.5</v>
      </c>
      <c r="L254" s="65">
        <f t="shared" si="65"/>
        <v>3.5</v>
      </c>
      <c r="M254" s="65">
        <f>+'ふん尿排泄原単位'!$K$7*365/(L254*10*1000)</f>
        <v>0.6716000000000001</v>
      </c>
      <c r="O254" s="65">
        <f t="shared" si="59"/>
        <v>15</v>
      </c>
      <c r="P254" s="65">
        <f t="shared" si="60"/>
        <v>3.5</v>
      </c>
      <c r="Q254" s="65">
        <f t="shared" si="66"/>
        <v>3</v>
      </c>
      <c r="R254" s="65">
        <f>+'ふん尿排泄原単位'!$K$7*365/(Q254*10*1000)</f>
        <v>0.7835333333333334</v>
      </c>
      <c r="T254" s="65">
        <f t="shared" si="61"/>
        <v>7.5</v>
      </c>
      <c r="U254" s="65">
        <f t="shared" si="62"/>
        <v>3.5</v>
      </c>
      <c r="V254" s="65">
        <f t="shared" si="67"/>
        <v>3</v>
      </c>
      <c r="W254" s="65">
        <f>+'ふん尿排泄原単位'!$K$7*365/(V254*10*1000)</f>
        <v>0.7835333333333334</v>
      </c>
      <c r="Y254" s="65">
        <f t="shared" si="63"/>
        <v>5</v>
      </c>
      <c r="Z254" s="65">
        <f t="shared" si="64"/>
        <v>3.5</v>
      </c>
      <c r="AA254" s="65">
        <f t="shared" si="68"/>
        <v>3</v>
      </c>
      <c r="AB254" s="65">
        <f>+'ふん尿排泄原単位'!$K$7*365/(AA254*10*1000)</f>
        <v>0.7835333333333334</v>
      </c>
    </row>
    <row r="255" spans="1:28" ht="15">
      <c r="A255" s="7" t="str">
        <f t="shared" si="55"/>
        <v>070412B</v>
      </c>
      <c r="B255" s="7" t="str">
        <f t="shared" si="54"/>
        <v>07</v>
      </c>
      <c r="C255" s="1" t="s">
        <v>420</v>
      </c>
      <c r="D255" s="66" t="s">
        <v>412</v>
      </c>
      <c r="E255" s="1" t="str">
        <f t="shared" si="56"/>
        <v>04</v>
      </c>
      <c r="F255" s="1" t="s">
        <v>6</v>
      </c>
      <c r="G255" s="7">
        <v>15</v>
      </c>
      <c r="H255" s="7">
        <v>22</v>
      </c>
      <c r="I255" s="7">
        <v>15</v>
      </c>
      <c r="J255" s="65">
        <f t="shared" si="57"/>
        <v>15</v>
      </c>
      <c r="K255" s="65">
        <f t="shared" si="58"/>
        <v>3.75</v>
      </c>
      <c r="L255" s="65">
        <f t="shared" si="65"/>
        <v>3.75</v>
      </c>
      <c r="M255" s="65">
        <f>+'ふん尿排泄原単位'!$K$7*365/(L255*10*1000)</f>
        <v>0.6268266666666668</v>
      </c>
      <c r="O255" s="65">
        <f t="shared" si="59"/>
        <v>15</v>
      </c>
      <c r="P255" s="65">
        <f t="shared" si="60"/>
        <v>3.75</v>
      </c>
      <c r="Q255" s="65">
        <f t="shared" si="66"/>
        <v>3</v>
      </c>
      <c r="R255" s="65">
        <f>+'ふん尿排泄原単位'!$K$7*365/(Q255*10*1000)</f>
        <v>0.7835333333333334</v>
      </c>
      <c r="T255" s="65">
        <f t="shared" si="61"/>
        <v>7.5</v>
      </c>
      <c r="U255" s="65">
        <f t="shared" si="62"/>
        <v>3.75</v>
      </c>
      <c r="V255" s="65">
        <f t="shared" si="67"/>
        <v>3</v>
      </c>
      <c r="W255" s="65">
        <f>+'ふん尿排泄原単位'!$K$7*365/(V255*10*1000)</f>
        <v>0.7835333333333334</v>
      </c>
      <c r="Y255" s="65">
        <f t="shared" si="63"/>
        <v>5</v>
      </c>
      <c r="Z255" s="65">
        <f t="shared" si="64"/>
        <v>3.75</v>
      </c>
      <c r="AA255" s="65">
        <f t="shared" si="68"/>
        <v>3</v>
      </c>
      <c r="AB255" s="65">
        <f>+'ふん尿排泄原単位'!$K$7*365/(AA255*10*1000)</f>
        <v>0.7835333333333334</v>
      </c>
    </row>
    <row r="256" spans="1:28" ht="15">
      <c r="A256" s="7" t="str">
        <f t="shared" si="55"/>
        <v>070413A</v>
      </c>
      <c r="B256" s="7" t="str">
        <f t="shared" si="54"/>
        <v>07</v>
      </c>
      <c r="C256" s="1" t="s">
        <v>420</v>
      </c>
      <c r="D256" s="66" t="s">
        <v>413</v>
      </c>
      <c r="E256" s="1" t="str">
        <f t="shared" si="56"/>
        <v>04</v>
      </c>
      <c r="F256" s="1" t="s">
        <v>6</v>
      </c>
      <c r="G256" s="7">
        <v>15</v>
      </c>
      <c r="H256" s="7">
        <v>22</v>
      </c>
      <c r="I256" s="7">
        <v>15</v>
      </c>
      <c r="J256" s="65">
        <f t="shared" si="57"/>
        <v>15</v>
      </c>
      <c r="K256" s="65">
        <f t="shared" si="58"/>
        <v>3.75</v>
      </c>
      <c r="L256" s="65">
        <f t="shared" si="65"/>
        <v>3.75</v>
      </c>
      <c r="M256" s="65">
        <f>+'ふん尿排泄原単位'!$K$7*365/(L256*10*1000)</f>
        <v>0.6268266666666668</v>
      </c>
      <c r="O256" s="65">
        <f t="shared" si="59"/>
        <v>15</v>
      </c>
      <c r="P256" s="65">
        <f t="shared" si="60"/>
        <v>3.75</v>
      </c>
      <c r="Q256" s="65">
        <f t="shared" si="66"/>
        <v>3</v>
      </c>
      <c r="R256" s="65">
        <f>+'ふん尿排泄原単位'!$K$7*365/(Q256*10*1000)</f>
        <v>0.7835333333333334</v>
      </c>
      <c r="T256" s="65">
        <f t="shared" si="61"/>
        <v>7.5</v>
      </c>
      <c r="U256" s="65">
        <f t="shared" si="62"/>
        <v>3.75</v>
      </c>
      <c r="V256" s="65">
        <f t="shared" si="67"/>
        <v>3</v>
      </c>
      <c r="W256" s="65">
        <f>+'ふん尿排泄原単位'!$K$7*365/(V256*10*1000)</f>
        <v>0.7835333333333334</v>
      </c>
      <c r="Y256" s="65">
        <f t="shared" si="63"/>
        <v>5</v>
      </c>
      <c r="Z256" s="65">
        <f t="shared" si="64"/>
        <v>3.75</v>
      </c>
      <c r="AA256" s="65">
        <f t="shared" si="68"/>
        <v>3</v>
      </c>
      <c r="AB256" s="65">
        <f>+'ふん尿排泄原単位'!$K$7*365/(AA256*10*1000)</f>
        <v>0.7835333333333334</v>
      </c>
    </row>
    <row r="257" spans="1:28" ht="15">
      <c r="A257" s="7" t="str">
        <f t="shared" si="55"/>
        <v>070414A</v>
      </c>
      <c r="B257" s="7" t="str">
        <f t="shared" si="54"/>
        <v>07</v>
      </c>
      <c r="C257" s="1" t="s">
        <v>420</v>
      </c>
      <c r="D257" s="66" t="s">
        <v>414</v>
      </c>
      <c r="E257" s="1" t="str">
        <f t="shared" si="56"/>
        <v>04</v>
      </c>
      <c r="F257" s="1" t="s">
        <v>6</v>
      </c>
      <c r="G257" s="7">
        <v>15</v>
      </c>
      <c r="H257" s="7">
        <v>22</v>
      </c>
      <c r="I257" s="7">
        <v>15</v>
      </c>
      <c r="J257" s="65">
        <f t="shared" si="57"/>
        <v>15</v>
      </c>
      <c r="K257" s="65">
        <f t="shared" si="58"/>
        <v>3.75</v>
      </c>
      <c r="L257" s="65">
        <f t="shared" si="65"/>
        <v>3.75</v>
      </c>
      <c r="M257" s="65">
        <f>+'ふん尿排泄原単位'!$K$7*365/(L257*10*1000)</f>
        <v>0.6268266666666668</v>
      </c>
      <c r="O257" s="65">
        <f t="shared" si="59"/>
        <v>15</v>
      </c>
      <c r="P257" s="65">
        <f t="shared" si="60"/>
        <v>3.75</v>
      </c>
      <c r="Q257" s="65">
        <f t="shared" si="66"/>
        <v>3</v>
      </c>
      <c r="R257" s="65">
        <f>+'ふん尿排泄原単位'!$K$7*365/(Q257*10*1000)</f>
        <v>0.7835333333333334</v>
      </c>
      <c r="T257" s="65">
        <f t="shared" si="61"/>
        <v>7.5</v>
      </c>
      <c r="U257" s="65">
        <f t="shared" si="62"/>
        <v>3.75</v>
      </c>
      <c r="V257" s="65">
        <f t="shared" si="67"/>
        <v>3</v>
      </c>
      <c r="W257" s="65">
        <f>+'ふん尿排泄原単位'!$K$7*365/(V257*10*1000)</f>
        <v>0.7835333333333334</v>
      </c>
      <c r="Y257" s="65">
        <f t="shared" si="63"/>
        <v>5</v>
      </c>
      <c r="Z257" s="65">
        <f t="shared" si="64"/>
        <v>3.75</v>
      </c>
      <c r="AA257" s="65">
        <f t="shared" si="68"/>
        <v>3</v>
      </c>
      <c r="AB257" s="65">
        <f>+'ふん尿排泄原単位'!$K$7*365/(AA257*10*1000)</f>
        <v>0.7835333333333334</v>
      </c>
    </row>
    <row r="258" spans="1:28" ht="15">
      <c r="A258" s="7" t="str">
        <f t="shared" si="55"/>
        <v>070415A</v>
      </c>
      <c r="B258" s="7" t="str">
        <f t="shared" si="54"/>
        <v>07</v>
      </c>
      <c r="C258" s="1" t="s">
        <v>420</v>
      </c>
      <c r="D258" s="66" t="s">
        <v>415</v>
      </c>
      <c r="E258" s="1" t="str">
        <f t="shared" si="56"/>
        <v>04</v>
      </c>
      <c r="F258" s="1" t="s">
        <v>6</v>
      </c>
      <c r="G258" s="7">
        <v>15</v>
      </c>
      <c r="H258" s="7">
        <v>22</v>
      </c>
      <c r="I258" s="7">
        <v>15</v>
      </c>
      <c r="J258" s="65">
        <f t="shared" si="57"/>
        <v>15</v>
      </c>
      <c r="K258" s="65">
        <f t="shared" si="58"/>
        <v>3.75</v>
      </c>
      <c r="L258" s="65">
        <f t="shared" si="65"/>
        <v>3.75</v>
      </c>
      <c r="M258" s="65">
        <f>+'ふん尿排泄原単位'!$K$7*365/(L258*10*1000)</f>
        <v>0.6268266666666668</v>
      </c>
      <c r="O258" s="65">
        <f t="shared" si="59"/>
        <v>15</v>
      </c>
      <c r="P258" s="65">
        <f t="shared" si="60"/>
        <v>3.75</v>
      </c>
      <c r="Q258" s="65">
        <f t="shared" si="66"/>
        <v>3</v>
      </c>
      <c r="R258" s="65">
        <f>+'ふん尿排泄原単位'!$K$7*365/(Q258*10*1000)</f>
        <v>0.7835333333333334</v>
      </c>
      <c r="T258" s="65">
        <f t="shared" si="61"/>
        <v>7.5</v>
      </c>
      <c r="U258" s="65">
        <f t="shared" si="62"/>
        <v>3.75</v>
      </c>
      <c r="V258" s="65">
        <f t="shared" si="67"/>
        <v>3</v>
      </c>
      <c r="W258" s="65">
        <f>+'ふん尿排泄原単位'!$K$7*365/(V258*10*1000)</f>
        <v>0.7835333333333334</v>
      </c>
      <c r="Y258" s="65">
        <f t="shared" si="63"/>
        <v>5</v>
      </c>
      <c r="Z258" s="65">
        <f t="shared" si="64"/>
        <v>3.75</v>
      </c>
      <c r="AA258" s="65">
        <f t="shared" si="68"/>
        <v>3</v>
      </c>
      <c r="AB258" s="65">
        <f>+'ふん尿排泄原単位'!$K$7*365/(AA258*10*1000)</f>
        <v>0.7835333333333334</v>
      </c>
    </row>
    <row r="259" spans="1:28" ht="15">
      <c r="A259" s="7" t="str">
        <f t="shared" si="55"/>
        <v>070416A</v>
      </c>
      <c r="B259" s="7" t="str">
        <f t="shared" si="54"/>
        <v>07</v>
      </c>
      <c r="C259" s="1" t="s">
        <v>420</v>
      </c>
      <c r="D259" s="66" t="s">
        <v>416</v>
      </c>
      <c r="E259" s="1" t="str">
        <f t="shared" si="56"/>
        <v>04</v>
      </c>
      <c r="F259" s="1" t="s">
        <v>6</v>
      </c>
      <c r="G259" s="2" t="s">
        <v>26</v>
      </c>
      <c r="H259" s="2" t="s">
        <v>26</v>
      </c>
      <c r="I259" s="2" t="s">
        <v>26</v>
      </c>
      <c r="J259" s="2" t="s">
        <v>26</v>
      </c>
      <c r="K259" s="2" t="s">
        <v>26</v>
      </c>
      <c r="L259" s="2" t="s">
        <v>26</v>
      </c>
      <c r="M259" s="2" t="s">
        <v>26</v>
      </c>
      <c r="O259" s="2" t="s">
        <v>26</v>
      </c>
      <c r="P259" s="2" t="s">
        <v>26</v>
      </c>
      <c r="Q259" s="2" t="s">
        <v>26</v>
      </c>
      <c r="R259" s="2" t="s">
        <v>26</v>
      </c>
      <c r="S259" s="2"/>
      <c r="T259" s="2" t="s">
        <v>26</v>
      </c>
      <c r="U259" s="2" t="s">
        <v>26</v>
      </c>
      <c r="V259" s="2" t="s">
        <v>26</v>
      </c>
      <c r="W259" s="2" t="s">
        <v>26</v>
      </c>
      <c r="X259" s="2"/>
      <c r="Y259" s="2" t="s">
        <v>26</v>
      </c>
      <c r="Z259" s="2" t="s">
        <v>26</v>
      </c>
      <c r="AA259" s="2" t="s">
        <v>26</v>
      </c>
      <c r="AB259" s="2" t="s">
        <v>26</v>
      </c>
    </row>
    <row r="260" spans="1:28" ht="15">
      <c r="A260" s="7" t="str">
        <f t="shared" si="55"/>
        <v>070417A</v>
      </c>
      <c r="B260" s="7" t="str">
        <f t="shared" si="54"/>
        <v>07</v>
      </c>
      <c r="C260" s="1" t="s">
        <v>420</v>
      </c>
      <c r="D260" s="66" t="s">
        <v>417</v>
      </c>
      <c r="E260" s="1" t="str">
        <f t="shared" si="56"/>
        <v>04</v>
      </c>
      <c r="F260" s="1" t="s">
        <v>6</v>
      </c>
      <c r="G260" s="2" t="s">
        <v>26</v>
      </c>
      <c r="H260" s="2" t="s">
        <v>26</v>
      </c>
      <c r="I260" s="2" t="s">
        <v>26</v>
      </c>
      <c r="J260" s="2" t="s">
        <v>26</v>
      </c>
      <c r="K260" s="2" t="s">
        <v>26</v>
      </c>
      <c r="L260" s="2" t="s">
        <v>26</v>
      </c>
      <c r="M260" s="2" t="s">
        <v>26</v>
      </c>
      <c r="O260" s="2" t="s">
        <v>26</v>
      </c>
      <c r="P260" s="2" t="s">
        <v>26</v>
      </c>
      <c r="Q260" s="2" t="s">
        <v>26</v>
      </c>
      <c r="R260" s="2" t="s">
        <v>26</v>
      </c>
      <c r="S260" s="2"/>
      <c r="T260" s="2" t="s">
        <v>26</v>
      </c>
      <c r="U260" s="2" t="s">
        <v>26</v>
      </c>
      <c r="V260" s="2" t="s">
        <v>26</v>
      </c>
      <c r="W260" s="2" t="s">
        <v>26</v>
      </c>
      <c r="X260" s="2"/>
      <c r="Y260" s="2" t="s">
        <v>26</v>
      </c>
      <c r="Z260" s="2" t="s">
        <v>26</v>
      </c>
      <c r="AA260" s="2" t="s">
        <v>26</v>
      </c>
      <c r="AB260" s="2" t="s">
        <v>26</v>
      </c>
    </row>
    <row r="261" spans="1:28" ht="15">
      <c r="A261" s="7" t="str">
        <f t="shared" si="55"/>
        <v>070418A</v>
      </c>
      <c r="B261" s="7" t="str">
        <f t="shared" si="54"/>
        <v>07</v>
      </c>
      <c r="C261" s="1" t="s">
        <v>420</v>
      </c>
      <c r="D261" s="66" t="s">
        <v>418</v>
      </c>
      <c r="E261" s="1" t="str">
        <f t="shared" si="56"/>
        <v>04</v>
      </c>
      <c r="F261" s="1" t="s">
        <v>6</v>
      </c>
      <c r="G261" s="2" t="s">
        <v>26</v>
      </c>
      <c r="H261" s="2" t="s">
        <v>26</v>
      </c>
      <c r="I261" s="2" t="s">
        <v>26</v>
      </c>
      <c r="J261" s="2" t="s">
        <v>26</v>
      </c>
      <c r="K261" s="2" t="s">
        <v>26</v>
      </c>
      <c r="L261" s="2" t="s">
        <v>26</v>
      </c>
      <c r="M261" s="2" t="s">
        <v>26</v>
      </c>
      <c r="O261" s="2" t="s">
        <v>26</v>
      </c>
      <c r="P261" s="2" t="s">
        <v>26</v>
      </c>
      <c r="Q261" s="2" t="s">
        <v>26</v>
      </c>
      <c r="R261" s="2" t="s">
        <v>26</v>
      </c>
      <c r="S261" s="2"/>
      <c r="T261" s="2" t="s">
        <v>26</v>
      </c>
      <c r="U261" s="2" t="s">
        <v>26</v>
      </c>
      <c r="V261" s="2" t="s">
        <v>26</v>
      </c>
      <c r="W261" s="2" t="s">
        <v>26</v>
      </c>
      <c r="X261" s="2"/>
      <c r="Y261" s="2" t="s">
        <v>26</v>
      </c>
      <c r="Z261" s="2" t="s">
        <v>26</v>
      </c>
      <c r="AA261" s="2" t="s">
        <v>26</v>
      </c>
      <c r="AB261" s="2" t="s">
        <v>26</v>
      </c>
    </row>
    <row r="262" spans="1:28" ht="15">
      <c r="A262" s="7" t="str">
        <f t="shared" si="55"/>
        <v>070418B</v>
      </c>
      <c r="B262" s="7" t="str">
        <f t="shared" si="54"/>
        <v>07</v>
      </c>
      <c r="C262" s="1" t="s">
        <v>420</v>
      </c>
      <c r="D262" s="63" t="s">
        <v>419</v>
      </c>
      <c r="E262" s="1" t="str">
        <f t="shared" si="56"/>
        <v>04</v>
      </c>
      <c r="F262" s="1" t="s">
        <v>6</v>
      </c>
      <c r="G262" s="2" t="s">
        <v>26</v>
      </c>
      <c r="H262" s="2" t="s">
        <v>26</v>
      </c>
      <c r="I262" s="2" t="s">
        <v>26</v>
      </c>
      <c r="J262" s="2" t="s">
        <v>26</v>
      </c>
      <c r="K262" s="2" t="s">
        <v>26</v>
      </c>
      <c r="L262" s="2" t="s">
        <v>26</v>
      </c>
      <c r="M262" s="2" t="s">
        <v>26</v>
      </c>
      <c r="O262" s="2" t="s">
        <v>26</v>
      </c>
      <c r="P262" s="2" t="s">
        <v>26</v>
      </c>
      <c r="Q262" s="2" t="s">
        <v>26</v>
      </c>
      <c r="R262" s="2" t="s">
        <v>26</v>
      </c>
      <c r="S262" s="2"/>
      <c r="T262" s="2" t="s">
        <v>26</v>
      </c>
      <c r="U262" s="2" t="s">
        <v>26</v>
      </c>
      <c r="V262" s="2" t="s">
        <v>26</v>
      </c>
      <c r="W262" s="2" t="s">
        <v>26</v>
      </c>
      <c r="X262" s="2"/>
      <c r="Y262" s="2" t="s">
        <v>26</v>
      </c>
      <c r="Z262" s="2" t="s">
        <v>26</v>
      </c>
      <c r="AA262" s="2" t="s">
        <v>26</v>
      </c>
      <c r="AB262" s="2" t="s">
        <v>26</v>
      </c>
    </row>
    <row r="263" spans="1:28" ht="15">
      <c r="A263" s="7" t="str">
        <f t="shared" si="55"/>
        <v>080101A</v>
      </c>
      <c r="B263" s="7" t="str">
        <f t="shared" si="54"/>
        <v>08</v>
      </c>
      <c r="C263" s="1" t="s">
        <v>337</v>
      </c>
      <c r="D263" s="66" t="s">
        <v>399</v>
      </c>
      <c r="E263" s="1" t="str">
        <f t="shared" si="56"/>
        <v>01</v>
      </c>
      <c r="F263" s="1" t="s">
        <v>4</v>
      </c>
      <c r="G263" s="7">
        <v>9</v>
      </c>
      <c r="H263" s="7">
        <v>14</v>
      </c>
      <c r="I263" s="7">
        <v>10</v>
      </c>
      <c r="J263" s="65">
        <f t="shared" si="57"/>
        <v>9</v>
      </c>
      <c r="K263" s="65">
        <f t="shared" si="58"/>
        <v>2.5</v>
      </c>
      <c r="L263" s="65">
        <f t="shared" si="65"/>
        <v>2.5</v>
      </c>
      <c r="M263" s="65">
        <f>+'ふん尿排泄原単位'!$K$7*365/(L263*10*1000)</f>
        <v>0.9402400000000002</v>
      </c>
      <c r="O263" s="65">
        <f t="shared" si="59"/>
        <v>9</v>
      </c>
      <c r="P263" s="65">
        <f t="shared" si="60"/>
        <v>2.5</v>
      </c>
      <c r="Q263" s="65">
        <f t="shared" si="66"/>
        <v>2.5</v>
      </c>
      <c r="R263" s="65">
        <f>+'ふん尿排泄原単位'!$K$7*365/(Q263*10*1000)</f>
        <v>0.9402400000000002</v>
      </c>
      <c r="T263" s="65">
        <f t="shared" si="61"/>
        <v>4.5</v>
      </c>
      <c r="U263" s="65">
        <f t="shared" si="62"/>
        <v>2.5</v>
      </c>
      <c r="V263" s="65">
        <f t="shared" si="67"/>
        <v>2.5</v>
      </c>
      <c r="W263" s="65">
        <f>+'ふん尿排泄原単位'!$K$7*365/(V263*10*1000)</f>
        <v>0.9402400000000002</v>
      </c>
      <c r="Y263" s="65">
        <f t="shared" si="63"/>
        <v>3</v>
      </c>
      <c r="Z263" s="65">
        <f t="shared" si="64"/>
        <v>2.5</v>
      </c>
      <c r="AA263" s="65">
        <f t="shared" si="68"/>
        <v>2.5</v>
      </c>
      <c r="AB263" s="65">
        <f>+'ふん尿排泄原単位'!$K$7*365/(AA263*10*1000)</f>
        <v>0.9402400000000002</v>
      </c>
    </row>
    <row r="264" spans="1:28" ht="15">
      <c r="A264" s="7" t="str">
        <f t="shared" si="55"/>
        <v>080102A</v>
      </c>
      <c r="B264" s="7" t="str">
        <f t="shared" si="54"/>
        <v>08</v>
      </c>
      <c r="C264" s="1" t="s">
        <v>337</v>
      </c>
      <c r="D264" s="66" t="s">
        <v>400</v>
      </c>
      <c r="E264" s="1" t="str">
        <f t="shared" si="56"/>
        <v>01</v>
      </c>
      <c r="F264" s="1" t="s">
        <v>4</v>
      </c>
      <c r="G264" s="7">
        <v>9</v>
      </c>
      <c r="H264" s="7">
        <v>14</v>
      </c>
      <c r="I264" s="7">
        <v>10</v>
      </c>
      <c r="J264" s="65">
        <f t="shared" si="57"/>
        <v>9</v>
      </c>
      <c r="K264" s="65">
        <f t="shared" si="58"/>
        <v>2.5</v>
      </c>
      <c r="L264" s="65">
        <f t="shared" si="65"/>
        <v>2.5</v>
      </c>
      <c r="M264" s="65">
        <f>+'ふん尿排泄原単位'!$K$7*365/(L264*10*1000)</f>
        <v>0.9402400000000002</v>
      </c>
      <c r="O264" s="65">
        <f t="shared" si="59"/>
        <v>9</v>
      </c>
      <c r="P264" s="65">
        <f t="shared" si="60"/>
        <v>2.5</v>
      </c>
      <c r="Q264" s="65">
        <f t="shared" si="66"/>
        <v>2.5</v>
      </c>
      <c r="R264" s="65">
        <f>+'ふん尿排泄原単位'!$K$7*365/(Q264*10*1000)</f>
        <v>0.9402400000000002</v>
      </c>
      <c r="T264" s="65">
        <f t="shared" si="61"/>
        <v>4.5</v>
      </c>
      <c r="U264" s="65">
        <f t="shared" si="62"/>
        <v>2.5</v>
      </c>
      <c r="V264" s="65">
        <f t="shared" si="67"/>
        <v>2.5</v>
      </c>
      <c r="W264" s="65">
        <f>+'ふん尿排泄原単位'!$K$7*365/(V264*10*1000)</f>
        <v>0.9402400000000002</v>
      </c>
      <c r="Y264" s="65">
        <f t="shared" si="63"/>
        <v>3</v>
      </c>
      <c r="Z264" s="65">
        <f t="shared" si="64"/>
        <v>2.5</v>
      </c>
      <c r="AA264" s="65">
        <f t="shared" si="68"/>
        <v>2.5</v>
      </c>
      <c r="AB264" s="65">
        <f>+'ふん尿排泄原単位'!$K$7*365/(AA264*10*1000)</f>
        <v>0.9402400000000002</v>
      </c>
    </row>
    <row r="265" spans="1:28" ht="15">
      <c r="A265" s="7" t="str">
        <f t="shared" si="55"/>
        <v>080103A</v>
      </c>
      <c r="B265" s="7" t="str">
        <f t="shared" si="54"/>
        <v>08</v>
      </c>
      <c r="C265" s="1" t="s">
        <v>337</v>
      </c>
      <c r="D265" s="66" t="s">
        <v>401</v>
      </c>
      <c r="E265" s="1" t="str">
        <f t="shared" si="56"/>
        <v>01</v>
      </c>
      <c r="F265" s="1" t="s">
        <v>4</v>
      </c>
      <c r="G265" s="7">
        <v>10</v>
      </c>
      <c r="H265" s="7">
        <v>14</v>
      </c>
      <c r="I265" s="7">
        <v>11</v>
      </c>
      <c r="J265" s="65">
        <f t="shared" si="57"/>
        <v>10</v>
      </c>
      <c r="K265" s="65">
        <f t="shared" si="58"/>
        <v>2.75</v>
      </c>
      <c r="L265" s="65">
        <f t="shared" si="65"/>
        <v>2.75</v>
      </c>
      <c r="M265" s="65">
        <f>+'ふん尿排泄原単位'!$K$7*365/(L265*10*1000)</f>
        <v>0.8547636363636365</v>
      </c>
      <c r="O265" s="65">
        <f t="shared" si="59"/>
        <v>10</v>
      </c>
      <c r="P265" s="65">
        <f t="shared" si="60"/>
        <v>2.75</v>
      </c>
      <c r="Q265" s="65">
        <f t="shared" si="66"/>
        <v>2.75</v>
      </c>
      <c r="R265" s="65">
        <f>+'ふん尿排泄原単位'!$K$7*365/(Q265*10*1000)</f>
        <v>0.8547636363636365</v>
      </c>
      <c r="T265" s="65">
        <f t="shared" si="61"/>
        <v>5</v>
      </c>
      <c r="U265" s="65">
        <f t="shared" si="62"/>
        <v>2.75</v>
      </c>
      <c r="V265" s="65">
        <f t="shared" si="67"/>
        <v>2.75</v>
      </c>
      <c r="W265" s="65">
        <f>+'ふん尿排泄原単位'!$K$7*365/(V265*10*1000)</f>
        <v>0.8547636363636365</v>
      </c>
      <c r="Y265" s="65">
        <f t="shared" si="63"/>
        <v>3.3333333333333335</v>
      </c>
      <c r="Z265" s="65">
        <f t="shared" si="64"/>
        <v>2.75</v>
      </c>
      <c r="AA265" s="65">
        <f t="shared" si="68"/>
        <v>2.75</v>
      </c>
      <c r="AB265" s="65">
        <f>+'ふん尿排泄原単位'!$K$7*365/(AA265*10*1000)</f>
        <v>0.8547636363636365</v>
      </c>
    </row>
    <row r="266" spans="1:28" ht="15">
      <c r="A266" s="7" t="str">
        <f t="shared" si="55"/>
        <v>080104A</v>
      </c>
      <c r="B266" s="7" t="str">
        <f t="shared" si="54"/>
        <v>08</v>
      </c>
      <c r="C266" s="1" t="s">
        <v>337</v>
      </c>
      <c r="D266" s="66" t="s">
        <v>402</v>
      </c>
      <c r="E266" s="1" t="str">
        <f t="shared" si="56"/>
        <v>01</v>
      </c>
      <c r="F266" s="1" t="s">
        <v>4</v>
      </c>
      <c r="G266" s="7">
        <v>8</v>
      </c>
      <c r="H266" s="7">
        <v>14</v>
      </c>
      <c r="I266" s="7">
        <v>10</v>
      </c>
      <c r="J266" s="65">
        <f t="shared" si="57"/>
        <v>8</v>
      </c>
      <c r="K266" s="65">
        <f t="shared" si="58"/>
        <v>2.5</v>
      </c>
      <c r="L266" s="65">
        <f t="shared" si="65"/>
        <v>2.5</v>
      </c>
      <c r="M266" s="65">
        <f>+'ふん尿排泄原単位'!$K$7*365/(L266*10*1000)</f>
        <v>0.9402400000000002</v>
      </c>
      <c r="O266" s="65">
        <f t="shared" si="59"/>
        <v>8</v>
      </c>
      <c r="P266" s="65">
        <f t="shared" si="60"/>
        <v>2.5</v>
      </c>
      <c r="Q266" s="65">
        <f t="shared" si="66"/>
        <v>2.5</v>
      </c>
      <c r="R266" s="65">
        <f>+'ふん尿排泄原単位'!$K$7*365/(Q266*10*1000)</f>
        <v>0.9402400000000002</v>
      </c>
      <c r="T266" s="65">
        <f t="shared" si="61"/>
        <v>4</v>
      </c>
      <c r="U266" s="65">
        <f t="shared" si="62"/>
        <v>2.5</v>
      </c>
      <c r="V266" s="65">
        <f t="shared" si="67"/>
        <v>2.5</v>
      </c>
      <c r="W266" s="65">
        <f>+'ふん尿排泄原単位'!$K$7*365/(V266*10*1000)</f>
        <v>0.9402400000000002</v>
      </c>
      <c r="Y266" s="65">
        <f t="shared" si="63"/>
        <v>2.6666666666666665</v>
      </c>
      <c r="Z266" s="65">
        <f t="shared" si="64"/>
        <v>2.5</v>
      </c>
      <c r="AA266" s="65">
        <f t="shared" si="68"/>
        <v>2.5</v>
      </c>
      <c r="AB266" s="65">
        <f>+'ふん尿排泄原単位'!$K$7*365/(AA266*10*1000)</f>
        <v>0.9402400000000002</v>
      </c>
    </row>
    <row r="267" spans="1:28" ht="15">
      <c r="A267" s="7" t="str">
        <f t="shared" si="55"/>
        <v>080105A</v>
      </c>
      <c r="B267" s="7" t="str">
        <f t="shared" si="54"/>
        <v>08</v>
      </c>
      <c r="C267" s="1" t="s">
        <v>337</v>
      </c>
      <c r="D267" s="66" t="s">
        <v>403</v>
      </c>
      <c r="E267" s="1" t="str">
        <f t="shared" si="56"/>
        <v>01</v>
      </c>
      <c r="F267" s="1" t="s">
        <v>4</v>
      </c>
      <c r="G267" s="7">
        <v>9</v>
      </c>
      <c r="H267" s="7">
        <v>14</v>
      </c>
      <c r="I267" s="7">
        <v>11</v>
      </c>
      <c r="J267" s="65">
        <f t="shared" si="57"/>
        <v>9</v>
      </c>
      <c r="K267" s="65">
        <f t="shared" si="58"/>
        <v>2.75</v>
      </c>
      <c r="L267" s="65">
        <f t="shared" si="65"/>
        <v>2.75</v>
      </c>
      <c r="M267" s="65">
        <f>+'ふん尿排泄原単位'!$K$7*365/(L267*10*1000)</f>
        <v>0.8547636363636365</v>
      </c>
      <c r="O267" s="65">
        <f t="shared" si="59"/>
        <v>9</v>
      </c>
      <c r="P267" s="65">
        <f t="shared" si="60"/>
        <v>2.75</v>
      </c>
      <c r="Q267" s="65">
        <f t="shared" si="66"/>
        <v>2.75</v>
      </c>
      <c r="R267" s="65">
        <f>+'ふん尿排泄原単位'!$K$7*365/(Q267*10*1000)</f>
        <v>0.8547636363636365</v>
      </c>
      <c r="T267" s="65">
        <f t="shared" si="61"/>
        <v>4.5</v>
      </c>
      <c r="U267" s="65">
        <f t="shared" si="62"/>
        <v>2.75</v>
      </c>
      <c r="V267" s="65">
        <f t="shared" si="67"/>
        <v>2.75</v>
      </c>
      <c r="W267" s="65">
        <f>+'ふん尿排泄原単位'!$K$7*365/(V267*10*1000)</f>
        <v>0.8547636363636365</v>
      </c>
      <c r="Y267" s="65">
        <f t="shared" si="63"/>
        <v>3</v>
      </c>
      <c r="Z267" s="65">
        <f t="shared" si="64"/>
        <v>2.75</v>
      </c>
      <c r="AA267" s="65">
        <f t="shared" si="68"/>
        <v>2.75</v>
      </c>
      <c r="AB267" s="65">
        <f>+'ふん尿排泄原単位'!$K$7*365/(AA267*10*1000)</f>
        <v>0.8547636363636365</v>
      </c>
    </row>
    <row r="268" spans="1:28" ht="15">
      <c r="A268" s="7" t="str">
        <f t="shared" si="55"/>
        <v>080106A</v>
      </c>
      <c r="B268" s="7" t="str">
        <f aca="true" t="shared" si="69" ref="B268:B331">+VLOOKUP(C268,$B$2:$C$6,2)</f>
        <v>08</v>
      </c>
      <c r="C268" s="1" t="s">
        <v>337</v>
      </c>
      <c r="D268" s="66" t="s">
        <v>404</v>
      </c>
      <c r="E268" s="1" t="str">
        <f t="shared" si="56"/>
        <v>01</v>
      </c>
      <c r="F268" s="1" t="s">
        <v>4</v>
      </c>
      <c r="G268" s="7">
        <v>9</v>
      </c>
      <c r="H268" s="7">
        <v>14</v>
      </c>
      <c r="I268" s="7">
        <v>11</v>
      </c>
      <c r="J268" s="65">
        <f t="shared" si="57"/>
        <v>9</v>
      </c>
      <c r="K268" s="65">
        <f t="shared" si="58"/>
        <v>2.75</v>
      </c>
      <c r="L268" s="65">
        <f t="shared" si="65"/>
        <v>2.75</v>
      </c>
      <c r="M268" s="65">
        <f>+'ふん尿排泄原単位'!$K$7*365/(L268*10*1000)</f>
        <v>0.8547636363636365</v>
      </c>
      <c r="O268" s="65">
        <f t="shared" si="59"/>
        <v>9</v>
      </c>
      <c r="P268" s="65">
        <f t="shared" si="60"/>
        <v>2.75</v>
      </c>
      <c r="Q268" s="65">
        <f t="shared" si="66"/>
        <v>2.75</v>
      </c>
      <c r="R268" s="65">
        <f>+'ふん尿排泄原単位'!$K$7*365/(Q268*10*1000)</f>
        <v>0.8547636363636365</v>
      </c>
      <c r="T268" s="65">
        <f t="shared" si="61"/>
        <v>4.5</v>
      </c>
      <c r="U268" s="65">
        <f t="shared" si="62"/>
        <v>2.75</v>
      </c>
      <c r="V268" s="65">
        <f t="shared" si="67"/>
        <v>2.75</v>
      </c>
      <c r="W268" s="65">
        <f>+'ふん尿排泄原単位'!$K$7*365/(V268*10*1000)</f>
        <v>0.8547636363636365</v>
      </c>
      <c r="Y268" s="65">
        <f t="shared" si="63"/>
        <v>3</v>
      </c>
      <c r="Z268" s="65">
        <f t="shared" si="64"/>
        <v>2.75</v>
      </c>
      <c r="AA268" s="65">
        <f t="shared" si="68"/>
        <v>2.75</v>
      </c>
      <c r="AB268" s="65">
        <f>+'ふん尿排泄原単位'!$K$7*365/(AA268*10*1000)</f>
        <v>0.8547636363636365</v>
      </c>
    </row>
    <row r="269" spans="1:28" ht="15">
      <c r="A269" s="7" t="str">
        <f t="shared" si="55"/>
        <v>080107A</v>
      </c>
      <c r="B269" s="7" t="str">
        <f t="shared" si="69"/>
        <v>08</v>
      </c>
      <c r="C269" s="1" t="s">
        <v>337</v>
      </c>
      <c r="D269" s="66" t="s">
        <v>405</v>
      </c>
      <c r="E269" s="1" t="str">
        <f t="shared" si="56"/>
        <v>01</v>
      </c>
      <c r="F269" s="1" t="s">
        <v>4</v>
      </c>
      <c r="G269" s="7">
        <v>9</v>
      </c>
      <c r="H269" s="7">
        <v>14</v>
      </c>
      <c r="I269" s="7">
        <v>11</v>
      </c>
      <c r="J269" s="65">
        <f t="shared" si="57"/>
        <v>9</v>
      </c>
      <c r="K269" s="65">
        <f t="shared" si="58"/>
        <v>2.75</v>
      </c>
      <c r="L269" s="65">
        <f t="shared" si="65"/>
        <v>2.75</v>
      </c>
      <c r="M269" s="65">
        <f>+'ふん尿排泄原単位'!$K$7*365/(L269*10*1000)</f>
        <v>0.8547636363636365</v>
      </c>
      <c r="O269" s="65">
        <f t="shared" si="59"/>
        <v>9</v>
      </c>
      <c r="P269" s="65">
        <f t="shared" si="60"/>
        <v>2.75</v>
      </c>
      <c r="Q269" s="65">
        <f t="shared" si="66"/>
        <v>2.75</v>
      </c>
      <c r="R269" s="65">
        <f>+'ふん尿排泄原単位'!$K$7*365/(Q269*10*1000)</f>
        <v>0.8547636363636365</v>
      </c>
      <c r="T269" s="65">
        <f t="shared" si="61"/>
        <v>4.5</v>
      </c>
      <c r="U269" s="65">
        <f t="shared" si="62"/>
        <v>2.75</v>
      </c>
      <c r="V269" s="65">
        <f t="shared" si="67"/>
        <v>2.75</v>
      </c>
      <c r="W269" s="65">
        <f>+'ふん尿排泄原単位'!$K$7*365/(V269*10*1000)</f>
        <v>0.8547636363636365</v>
      </c>
      <c r="Y269" s="65">
        <f t="shared" si="63"/>
        <v>3</v>
      </c>
      <c r="Z269" s="65">
        <f t="shared" si="64"/>
        <v>2.75</v>
      </c>
      <c r="AA269" s="65">
        <f t="shared" si="68"/>
        <v>2.75</v>
      </c>
      <c r="AB269" s="65">
        <f>+'ふん尿排泄原単位'!$K$7*365/(AA269*10*1000)</f>
        <v>0.8547636363636365</v>
      </c>
    </row>
    <row r="270" spans="1:28" ht="15">
      <c r="A270" s="7" t="str">
        <f t="shared" si="55"/>
        <v>080108A</v>
      </c>
      <c r="B270" s="7" t="str">
        <f t="shared" si="69"/>
        <v>08</v>
      </c>
      <c r="C270" s="1" t="s">
        <v>337</v>
      </c>
      <c r="D270" s="66" t="s">
        <v>406</v>
      </c>
      <c r="E270" s="1" t="str">
        <f t="shared" si="56"/>
        <v>01</v>
      </c>
      <c r="F270" s="1" t="s">
        <v>4</v>
      </c>
      <c r="G270" s="7">
        <v>9</v>
      </c>
      <c r="H270" s="7">
        <v>14</v>
      </c>
      <c r="I270" s="7">
        <v>11</v>
      </c>
      <c r="J270" s="65">
        <f t="shared" si="57"/>
        <v>9</v>
      </c>
      <c r="K270" s="65">
        <f t="shared" si="58"/>
        <v>2.75</v>
      </c>
      <c r="L270" s="65">
        <f t="shared" si="65"/>
        <v>2.75</v>
      </c>
      <c r="M270" s="65">
        <f>+'ふん尿排泄原単位'!$K$7*365/(L270*10*1000)</f>
        <v>0.8547636363636365</v>
      </c>
      <c r="O270" s="65">
        <f t="shared" si="59"/>
        <v>9</v>
      </c>
      <c r="P270" s="65">
        <f t="shared" si="60"/>
        <v>2.75</v>
      </c>
      <c r="Q270" s="65">
        <f t="shared" si="66"/>
        <v>2.75</v>
      </c>
      <c r="R270" s="65">
        <f>+'ふん尿排泄原単位'!$K$7*365/(Q270*10*1000)</f>
        <v>0.8547636363636365</v>
      </c>
      <c r="T270" s="65">
        <f t="shared" si="61"/>
        <v>4.5</v>
      </c>
      <c r="U270" s="65">
        <f t="shared" si="62"/>
        <v>2.75</v>
      </c>
      <c r="V270" s="65">
        <f t="shared" si="67"/>
        <v>2.75</v>
      </c>
      <c r="W270" s="65">
        <f>+'ふん尿排泄原単位'!$K$7*365/(V270*10*1000)</f>
        <v>0.8547636363636365</v>
      </c>
      <c r="Y270" s="65">
        <f t="shared" si="63"/>
        <v>3</v>
      </c>
      <c r="Z270" s="65">
        <f t="shared" si="64"/>
        <v>2.75</v>
      </c>
      <c r="AA270" s="65">
        <f t="shared" si="68"/>
        <v>2.75</v>
      </c>
      <c r="AB270" s="65">
        <f>+'ふん尿排泄原単位'!$K$7*365/(AA270*10*1000)</f>
        <v>0.8547636363636365</v>
      </c>
    </row>
    <row r="271" spans="1:28" ht="15">
      <c r="A271" s="7" t="str">
        <f t="shared" si="55"/>
        <v>080109A</v>
      </c>
      <c r="B271" s="7" t="str">
        <f t="shared" si="69"/>
        <v>08</v>
      </c>
      <c r="C271" s="1" t="s">
        <v>337</v>
      </c>
      <c r="D271" s="66" t="s">
        <v>407</v>
      </c>
      <c r="E271" s="1" t="str">
        <f t="shared" si="56"/>
        <v>01</v>
      </c>
      <c r="F271" s="1" t="s">
        <v>4</v>
      </c>
      <c r="G271" s="7">
        <v>9</v>
      </c>
      <c r="H271" s="7">
        <v>14</v>
      </c>
      <c r="I271" s="7">
        <v>11</v>
      </c>
      <c r="J271" s="65">
        <f t="shared" si="57"/>
        <v>9</v>
      </c>
      <c r="K271" s="65">
        <f t="shared" si="58"/>
        <v>2.75</v>
      </c>
      <c r="L271" s="65">
        <f t="shared" si="65"/>
        <v>2.75</v>
      </c>
      <c r="M271" s="65">
        <f>+'ふん尿排泄原単位'!$K$7*365/(L271*10*1000)</f>
        <v>0.8547636363636365</v>
      </c>
      <c r="O271" s="65">
        <f t="shared" si="59"/>
        <v>9</v>
      </c>
      <c r="P271" s="65">
        <f t="shared" si="60"/>
        <v>2.75</v>
      </c>
      <c r="Q271" s="65">
        <f t="shared" si="66"/>
        <v>2.75</v>
      </c>
      <c r="R271" s="65">
        <f>+'ふん尿排泄原単位'!$K$7*365/(Q271*10*1000)</f>
        <v>0.8547636363636365</v>
      </c>
      <c r="T271" s="65">
        <f t="shared" si="61"/>
        <v>4.5</v>
      </c>
      <c r="U271" s="65">
        <f t="shared" si="62"/>
        <v>2.75</v>
      </c>
      <c r="V271" s="65">
        <f t="shared" si="67"/>
        <v>2.75</v>
      </c>
      <c r="W271" s="65">
        <f>+'ふん尿排泄原単位'!$K$7*365/(V271*10*1000)</f>
        <v>0.8547636363636365</v>
      </c>
      <c r="Y271" s="65">
        <f t="shared" si="63"/>
        <v>3</v>
      </c>
      <c r="Z271" s="65">
        <f t="shared" si="64"/>
        <v>2.75</v>
      </c>
      <c r="AA271" s="65">
        <f t="shared" si="68"/>
        <v>2.75</v>
      </c>
      <c r="AB271" s="65">
        <f>+'ふん尿排泄原単位'!$K$7*365/(AA271*10*1000)</f>
        <v>0.8547636363636365</v>
      </c>
    </row>
    <row r="272" spans="1:28" ht="15">
      <c r="A272" s="7" t="str">
        <f t="shared" si="55"/>
        <v>080109B</v>
      </c>
      <c r="B272" s="7" t="str">
        <f t="shared" si="69"/>
        <v>08</v>
      </c>
      <c r="C272" s="1" t="s">
        <v>337</v>
      </c>
      <c r="D272" s="66" t="s">
        <v>408</v>
      </c>
      <c r="E272" s="1" t="str">
        <f t="shared" si="56"/>
        <v>01</v>
      </c>
      <c r="F272" s="1" t="s">
        <v>4</v>
      </c>
      <c r="G272" s="7">
        <v>9</v>
      </c>
      <c r="H272" s="7">
        <v>14</v>
      </c>
      <c r="I272" s="7">
        <v>11</v>
      </c>
      <c r="J272" s="65">
        <f t="shared" si="57"/>
        <v>9</v>
      </c>
      <c r="K272" s="65">
        <f t="shared" si="58"/>
        <v>2.75</v>
      </c>
      <c r="L272" s="65">
        <f t="shared" si="65"/>
        <v>2.75</v>
      </c>
      <c r="M272" s="65">
        <f>+'ふん尿排泄原単位'!$K$7*365/(L272*10*1000)</f>
        <v>0.8547636363636365</v>
      </c>
      <c r="O272" s="65">
        <f t="shared" si="59"/>
        <v>9</v>
      </c>
      <c r="P272" s="65">
        <f t="shared" si="60"/>
        <v>2.75</v>
      </c>
      <c r="Q272" s="65">
        <f t="shared" si="66"/>
        <v>2.75</v>
      </c>
      <c r="R272" s="65">
        <f>+'ふん尿排泄原単位'!$K$7*365/(Q272*10*1000)</f>
        <v>0.8547636363636365</v>
      </c>
      <c r="T272" s="65">
        <f t="shared" si="61"/>
        <v>4.5</v>
      </c>
      <c r="U272" s="65">
        <f t="shared" si="62"/>
        <v>2.75</v>
      </c>
      <c r="V272" s="65">
        <f t="shared" si="67"/>
        <v>2.75</v>
      </c>
      <c r="W272" s="65">
        <f>+'ふん尿排泄原単位'!$K$7*365/(V272*10*1000)</f>
        <v>0.8547636363636365</v>
      </c>
      <c r="Y272" s="65">
        <f t="shared" si="63"/>
        <v>3</v>
      </c>
      <c r="Z272" s="65">
        <f t="shared" si="64"/>
        <v>2.75</v>
      </c>
      <c r="AA272" s="65">
        <f t="shared" si="68"/>
        <v>2.75</v>
      </c>
      <c r="AB272" s="65">
        <f>+'ふん尿排泄原単位'!$K$7*365/(AA272*10*1000)</f>
        <v>0.8547636363636365</v>
      </c>
    </row>
    <row r="273" spans="1:28" ht="15">
      <c r="A273" s="7" t="str">
        <f t="shared" si="55"/>
        <v>080110A</v>
      </c>
      <c r="B273" s="7" t="str">
        <f t="shared" si="69"/>
        <v>08</v>
      </c>
      <c r="C273" s="1" t="s">
        <v>337</v>
      </c>
      <c r="D273" s="66" t="s">
        <v>409</v>
      </c>
      <c r="E273" s="1" t="str">
        <f t="shared" si="56"/>
        <v>01</v>
      </c>
      <c r="F273" s="1" t="s">
        <v>4</v>
      </c>
      <c r="G273" s="7">
        <v>9</v>
      </c>
      <c r="H273" s="7">
        <v>14</v>
      </c>
      <c r="I273" s="7">
        <v>11</v>
      </c>
      <c r="J273" s="65">
        <f t="shared" si="57"/>
        <v>9</v>
      </c>
      <c r="K273" s="65">
        <f t="shared" si="58"/>
        <v>2.75</v>
      </c>
      <c r="L273" s="65">
        <f t="shared" si="65"/>
        <v>2.75</v>
      </c>
      <c r="M273" s="65">
        <f>+'ふん尿排泄原単位'!$K$7*365/(L273*10*1000)</f>
        <v>0.8547636363636365</v>
      </c>
      <c r="O273" s="65">
        <f t="shared" si="59"/>
        <v>9</v>
      </c>
      <c r="P273" s="65">
        <f t="shared" si="60"/>
        <v>2.75</v>
      </c>
      <c r="Q273" s="65">
        <f t="shared" si="66"/>
        <v>2.75</v>
      </c>
      <c r="R273" s="65">
        <f>+'ふん尿排泄原単位'!$K$7*365/(Q273*10*1000)</f>
        <v>0.8547636363636365</v>
      </c>
      <c r="T273" s="65">
        <f t="shared" si="61"/>
        <v>4.5</v>
      </c>
      <c r="U273" s="65">
        <f t="shared" si="62"/>
        <v>2.75</v>
      </c>
      <c r="V273" s="65">
        <f t="shared" si="67"/>
        <v>2.75</v>
      </c>
      <c r="W273" s="65">
        <f>+'ふん尿排泄原単位'!$K$7*365/(V273*10*1000)</f>
        <v>0.8547636363636365</v>
      </c>
      <c r="Y273" s="65">
        <f t="shared" si="63"/>
        <v>3</v>
      </c>
      <c r="Z273" s="65">
        <f t="shared" si="64"/>
        <v>2.75</v>
      </c>
      <c r="AA273" s="65">
        <f t="shared" si="68"/>
        <v>2.75</v>
      </c>
      <c r="AB273" s="65">
        <f>+'ふん尿排泄原単位'!$K$7*365/(AA273*10*1000)</f>
        <v>0.8547636363636365</v>
      </c>
    </row>
    <row r="274" spans="1:28" ht="15">
      <c r="A274" s="7" t="str">
        <f t="shared" si="55"/>
        <v>080111A</v>
      </c>
      <c r="B274" s="7" t="str">
        <f t="shared" si="69"/>
        <v>08</v>
      </c>
      <c r="C274" s="1" t="s">
        <v>337</v>
      </c>
      <c r="D274" s="66" t="s">
        <v>410</v>
      </c>
      <c r="E274" s="1" t="str">
        <f t="shared" si="56"/>
        <v>01</v>
      </c>
      <c r="F274" s="1" t="s">
        <v>4</v>
      </c>
      <c r="G274" s="7">
        <v>8</v>
      </c>
      <c r="H274" s="7">
        <v>14</v>
      </c>
      <c r="I274" s="7">
        <v>10</v>
      </c>
      <c r="J274" s="65">
        <f t="shared" si="57"/>
        <v>8</v>
      </c>
      <c r="K274" s="65">
        <f t="shared" si="58"/>
        <v>2.5</v>
      </c>
      <c r="L274" s="65">
        <f t="shared" si="65"/>
        <v>2.5</v>
      </c>
      <c r="M274" s="65">
        <f>+'ふん尿排泄原単位'!$K$7*365/(L274*10*1000)</f>
        <v>0.9402400000000002</v>
      </c>
      <c r="O274" s="65">
        <f t="shared" si="59"/>
        <v>8</v>
      </c>
      <c r="P274" s="65">
        <f t="shared" si="60"/>
        <v>2.5</v>
      </c>
      <c r="Q274" s="65">
        <f t="shared" si="66"/>
        <v>2.5</v>
      </c>
      <c r="R274" s="65">
        <f>+'ふん尿排泄原単位'!$K$7*365/(Q274*10*1000)</f>
        <v>0.9402400000000002</v>
      </c>
      <c r="T274" s="65">
        <f t="shared" si="61"/>
        <v>4</v>
      </c>
      <c r="U274" s="65">
        <f t="shared" si="62"/>
        <v>2.5</v>
      </c>
      <c r="V274" s="65">
        <f t="shared" si="67"/>
        <v>2.5</v>
      </c>
      <c r="W274" s="65">
        <f>+'ふん尿排泄原単位'!$K$7*365/(V274*10*1000)</f>
        <v>0.9402400000000002</v>
      </c>
      <c r="Y274" s="65">
        <f t="shared" si="63"/>
        <v>2.6666666666666665</v>
      </c>
      <c r="Z274" s="65">
        <f t="shared" si="64"/>
        <v>2.5</v>
      </c>
      <c r="AA274" s="65">
        <f t="shared" si="68"/>
        <v>2.5</v>
      </c>
      <c r="AB274" s="65">
        <f>+'ふん尿排泄原単位'!$K$7*365/(AA274*10*1000)</f>
        <v>0.9402400000000002</v>
      </c>
    </row>
    <row r="275" spans="1:28" ht="15">
      <c r="A275" s="7" t="str">
        <f t="shared" si="55"/>
        <v>080112A</v>
      </c>
      <c r="B275" s="7" t="str">
        <f t="shared" si="69"/>
        <v>08</v>
      </c>
      <c r="C275" s="1" t="s">
        <v>337</v>
      </c>
      <c r="D275" s="66" t="s">
        <v>411</v>
      </c>
      <c r="E275" s="1" t="str">
        <f t="shared" si="56"/>
        <v>01</v>
      </c>
      <c r="F275" s="1" t="s">
        <v>4</v>
      </c>
      <c r="G275" s="7">
        <v>8</v>
      </c>
      <c r="H275" s="7">
        <v>14</v>
      </c>
      <c r="I275" s="7">
        <v>10</v>
      </c>
      <c r="J275" s="65">
        <f t="shared" si="57"/>
        <v>8</v>
      </c>
      <c r="K275" s="65">
        <f t="shared" si="58"/>
        <v>2.5</v>
      </c>
      <c r="L275" s="65">
        <f t="shared" si="65"/>
        <v>2.5</v>
      </c>
      <c r="M275" s="65">
        <f>+'ふん尿排泄原単位'!$K$7*365/(L275*10*1000)</f>
        <v>0.9402400000000002</v>
      </c>
      <c r="O275" s="65">
        <f t="shared" si="59"/>
        <v>8</v>
      </c>
      <c r="P275" s="65">
        <f t="shared" si="60"/>
        <v>2.5</v>
      </c>
      <c r="Q275" s="65">
        <f t="shared" si="66"/>
        <v>2.5</v>
      </c>
      <c r="R275" s="65">
        <f>+'ふん尿排泄原単位'!$K$7*365/(Q275*10*1000)</f>
        <v>0.9402400000000002</v>
      </c>
      <c r="T275" s="65">
        <f t="shared" si="61"/>
        <v>4</v>
      </c>
      <c r="U275" s="65">
        <f t="shared" si="62"/>
        <v>2.5</v>
      </c>
      <c r="V275" s="65">
        <f t="shared" si="67"/>
        <v>2.5</v>
      </c>
      <c r="W275" s="65">
        <f>+'ふん尿排泄原単位'!$K$7*365/(V275*10*1000)</f>
        <v>0.9402400000000002</v>
      </c>
      <c r="Y275" s="65">
        <f t="shared" si="63"/>
        <v>2.6666666666666665</v>
      </c>
      <c r="Z275" s="65">
        <f t="shared" si="64"/>
        <v>2.5</v>
      </c>
      <c r="AA275" s="65">
        <f t="shared" si="68"/>
        <v>2.5</v>
      </c>
      <c r="AB275" s="65">
        <f>+'ふん尿排泄原単位'!$K$7*365/(AA275*10*1000)</f>
        <v>0.9402400000000002</v>
      </c>
    </row>
    <row r="276" spans="1:28" ht="15">
      <c r="A276" s="7" t="str">
        <f t="shared" si="55"/>
        <v>080112B</v>
      </c>
      <c r="B276" s="7" t="str">
        <f t="shared" si="69"/>
        <v>08</v>
      </c>
      <c r="C276" s="1" t="s">
        <v>337</v>
      </c>
      <c r="D276" s="66" t="s">
        <v>412</v>
      </c>
      <c r="E276" s="1" t="str">
        <f t="shared" si="56"/>
        <v>01</v>
      </c>
      <c r="F276" s="1" t="s">
        <v>4</v>
      </c>
      <c r="G276" s="7">
        <v>8</v>
      </c>
      <c r="H276" s="7">
        <v>14</v>
      </c>
      <c r="I276" s="7">
        <v>10</v>
      </c>
      <c r="J276" s="65">
        <f t="shared" si="57"/>
        <v>8</v>
      </c>
      <c r="K276" s="65">
        <f t="shared" si="58"/>
        <v>2.5</v>
      </c>
      <c r="L276" s="65">
        <f t="shared" si="65"/>
        <v>2.5</v>
      </c>
      <c r="M276" s="65">
        <f>+'ふん尿排泄原単位'!$K$7*365/(L276*10*1000)</f>
        <v>0.9402400000000002</v>
      </c>
      <c r="O276" s="65">
        <f t="shared" si="59"/>
        <v>8</v>
      </c>
      <c r="P276" s="65">
        <f t="shared" si="60"/>
        <v>2.5</v>
      </c>
      <c r="Q276" s="65">
        <f t="shared" si="66"/>
        <v>2.5</v>
      </c>
      <c r="R276" s="65">
        <f>+'ふん尿排泄原単位'!$K$7*365/(Q276*10*1000)</f>
        <v>0.9402400000000002</v>
      </c>
      <c r="T276" s="65">
        <f t="shared" si="61"/>
        <v>4</v>
      </c>
      <c r="U276" s="65">
        <f t="shared" si="62"/>
        <v>2.5</v>
      </c>
      <c r="V276" s="65">
        <f t="shared" si="67"/>
        <v>2.5</v>
      </c>
      <c r="W276" s="65">
        <f>+'ふん尿排泄原単位'!$K$7*365/(V276*10*1000)</f>
        <v>0.9402400000000002</v>
      </c>
      <c r="Y276" s="65">
        <f t="shared" si="63"/>
        <v>2.6666666666666665</v>
      </c>
      <c r="Z276" s="65">
        <f t="shared" si="64"/>
        <v>2.5</v>
      </c>
      <c r="AA276" s="65">
        <f t="shared" si="68"/>
        <v>2.5</v>
      </c>
      <c r="AB276" s="65">
        <f>+'ふん尿排泄原単位'!$K$7*365/(AA276*10*1000)</f>
        <v>0.9402400000000002</v>
      </c>
    </row>
    <row r="277" spans="1:28" ht="15">
      <c r="A277" s="7" t="str">
        <f t="shared" si="55"/>
        <v>080113A</v>
      </c>
      <c r="B277" s="7" t="str">
        <f t="shared" si="69"/>
        <v>08</v>
      </c>
      <c r="C277" s="1" t="s">
        <v>337</v>
      </c>
      <c r="D277" s="66" t="s">
        <v>413</v>
      </c>
      <c r="E277" s="1" t="str">
        <f t="shared" si="56"/>
        <v>01</v>
      </c>
      <c r="F277" s="1" t="s">
        <v>4</v>
      </c>
      <c r="G277" s="7">
        <v>9</v>
      </c>
      <c r="H277" s="7">
        <v>15</v>
      </c>
      <c r="I277" s="7">
        <v>12</v>
      </c>
      <c r="J277" s="65">
        <f t="shared" si="57"/>
        <v>9</v>
      </c>
      <c r="K277" s="65">
        <f t="shared" si="58"/>
        <v>3</v>
      </c>
      <c r="L277" s="65">
        <f t="shared" si="65"/>
        <v>3</v>
      </c>
      <c r="M277" s="65">
        <f>+'ふん尿排泄原単位'!$K$7*365/(L277*10*1000)</f>
        <v>0.7835333333333334</v>
      </c>
      <c r="O277" s="65">
        <f t="shared" si="59"/>
        <v>9</v>
      </c>
      <c r="P277" s="65">
        <f t="shared" si="60"/>
        <v>3</v>
      </c>
      <c r="Q277" s="65">
        <f t="shared" si="66"/>
        <v>3</v>
      </c>
      <c r="R277" s="65">
        <f>+'ふん尿排泄原単位'!$K$7*365/(Q277*10*1000)</f>
        <v>0.7835333333333334</v>
      </c>
      <c r="T277" s="65">
        <f t="shared" si="61"/>
        <v>4.5</v>
      </c>
      <c r="U277" s="65">
        <f t="shared" si="62"/>
        <v>3</v>
      </c>
      <c r="V277" s="65">
        <f t="shared" si="67"/>
        <v>3</v>
      </c>
      <c r="W277" s="65">
        <f>+'ふん尿排泄原単位'!$K$7*365/(V277*10*1000)</f>
        <v>0.7835333333333334</v>
      </c>
      <c r="Y277" s="65">
        <f t="shared" si="63"/>
        <v>3</v>
      </c>
      <c r="Z277" s="65">
        <f t="shared" si="64"/>
        <v>3</v>
      </c>
      <c r="AA277" s="65">
        <f t="shared" si="68"/>
        <v>3</v>
      </c>
      <c r="AB277" s="65">
        <f>+'ふん尿排泄原単位'!$K$7*365/(AA277*10*1000)</f>
        <v>0.7835333333333334</v>
      </c>
    </row>
    <row r="278" spans="1:28" ht="15">
      <c r="A278" s="7" t="str">
        <f t="shared" si="55"/>
        <v>080114A</v>
      </c>
      <c r="B278" s="7" t="str">
        <f t="shared" si="69"/>
        <v>08</v>
      </c>
      <c r="C278" s="1" t="s">
        <v>337</v>
      </c>
      <c r="D278" s="66" t="s">
        <v>414</v>
      </c>
      <c r="E278" s="1" t="str">
        <f t="shared" si="56"/>
        <v>01</v>
      </c>
      <c r="F278" s="1" t="s">
        <v>4</v>
      </c>
      <c r="G278" s="7">
        <v>9</v>
      </c>
      <c r="H278" s="7">
        <v>15</v>
      </c>
      <c r="I278" s="7">
        <v>12</v>
      </c>
      <c r="J278" s="65">
        <f t="shared" si="57"/>
        <v>9</v>
      </c>
      <c r="K278" s="65">
        <f t="shared" si="58"/>
        <v>3</v>
      </c>
      <c r="L278" s="65">
        <f t="shared" si="65"/>
        <v>3</v>
      </c>
      <c r="M278" s="65">
        <f>+'ふん尿排泄原単位'!$K$7*365/(L278*10*1000)</f>
        <v>0.7835333333333334</v>
      </c>
      <c r="O278" s="65">
        <f t="shared" si="59"/>
        <v>9</v>
      </c>
      <c r="P278" s="65">
        <f t="shared" si="60"/>
        <v>3</v>
      </c>
      <c r="Q278" s="65">
        <f t="shared" si="66"/>
        <v>3</v>
      </c>
      <c r="R278" s="65">
        <f>+'ふん尿排泄原単位'!$K$7*365/(Q278*10*1000)</f>
        <v>0.7835333333333334</v>
      </c>
      <c r="T278" s="65">
        <f t="shared" si="61"/>
        <v>4.5</v>
      </c>
      <c r="U278" s="65">
        <f t="shared" si="62"/>
        <v>3</v>
      </c>
      <c r="V278" s="65">
        <f t="shared" si="67"/>
        <v>3</v>
      </c>
      <c r="W278" s="65">
        <f>+'ふん尿排泄原単位'!$K$7*365/(V278*10*1000)</f>
        <v>0.7835333333333334</v>
      </c>
      <c r="Y278" s="65">
        <f t="shared" si="63"/>
        <v>3</v>
      </c>
      <c r="Z278" s="65">
        <f t="shared" si="64"/>
        <v>3</v>
      </c>
      <c r="AA278" s="65">
        <f t="shared" si="68"/>
        <v>3</v>
      </c>
      <c r="AB278" s="65">
        <f>+'ふん尿排泄原単位'!$K$7*365/(AA278*10*1000)</f>
        <v>0.7835333333333334</v>
      </c>
    </row>
    <row r="279" spans="1:28" ht="15">
      <c r="A279" s="7" t="str">
        <f t="shared" si="55"/>
        <v>080115A</v>
      </c>
      <c r="B279" s="7" t="str">
        <f t="shared" si="69"/>
        <v>08</v>
      </c>
      <c r="C279" s="1" t="s">
        <v>337</v>
      </c>
      <c r="D279" s="66" t="s">
        <v>415</v>
      </c>
      <c r="E279" s="1" t="str">
        <f t="shared" si="56"/>
        <v>01</v>
      </c>
      <c r="F279" s="1" t="s">
        <v>4</v>
      </c>
      <c r="G279" s="7">
        <v>7</v>
      </c>
      <c r="H279" s="7">
        <v>14</v>
      </c>
      <c r="I279" s="7">
        <v>11</v>
      </c>
      <c r="J279" s="65">
        <f t="shared" si="57"/>
        <v>7</v>
      </c>
      <c r="K279" s="65">
        <f t="shared" si="58"/>
        <v>2.75</v>
      </c>
      <c r="L279" s="65">
        <f t="shared" si="65"/>
        <v>2.75</v>
      </c>
      <c r="M279" s="65">
        <f>+'ふん尿排泄原単位'!$K$7*365/(L279*10*1000)</f>
        <v>0.8547636363636365</v>
      </c>
      <c r="O279" s="65">
        <f t="shared" si="59"/>
        <v>7</v>
      </c>
      <c r="P279" s="65">
        <f t="shared" si="60"/>
        <v>2.75</v>
      </c>
      <c r="Q279" s="65">
        <f t="shared" si="66"/>
        <v>2.75</v>
      </c>
      <c r="R279" s="65">
        <f>+'ふん尿排泄原単位'!$K$7*365/(Q279*10*1000)</f>
        <v>0.8547636363636365</v>
      </c>
      <c r="T279" s="65">
        <f t="shared" si="61"/>
        <v>3.5</v>
      </c>
      <c r="U279" s="65">
        <f t="shared" si="62"/>
        <v>2.75</v>
      </c>
      <c r="V279" s="65">
        <f t="shared" si="67"/>
        <v>2.75</v>
      </c>
      <c r="W279" s="65">
        <f>+'ふん尿排泄原単位'!$K$7*365/(V279*10*1000)</f>
        <v>0.8547636363636365</v>
      </c>
      <c r="Y279" s="65">
        <f t="shared" si="63"/>
        <v>2.3333333333333335</v>
      </c>
      <c r="Z279" s="65">
        <f t="shared" si="64"/>
        <v>2.75</v>
      </c>
      <c r="AA279" s="65">
        <f t="shared" si="68"/>
        <v>2.3333333333333335</v>
      </c>
      <c r="AB279" s="65">
        <f>+'ふん尿排泄原単位'!$K$7*365/(AA279*10*1000)</f>
        <v>1.0074</v>
      </c>
    </row>
    <row r="280" spans="1:28" ht="15">
      <c r="A280" s="7" t="str">
        <f t="shared" si="55"/>
        <v>080116A</v>
      </c>
      <c r="B280" s="7" t="str">
        <f t="shared" si="69"/>
        <v>08</v>
      </c>
      <c r="C280" s="1" t="s">
        <v>337</v>
      </c>
      <c r="D280" s="66" t="s">
        <v>416</v>
      </c>
      <c r="E280" s="1" t="str">
        <f t="shared" si="56"/>
        <v>01</v>
      </c>
      <c r="F280" s="1" t="s">
        <v>4</v>
      </c>
      <c r="G280" s="7">
        <v>7</v>
      </c>
      <c r="H280" s="7">
        <v>14</v>
      </c>
      <c r="I280" s="7">
        <v>11</v>
      </c>
      <c r="J280" s="65">
        <f t="shared" si="57"/>
        <v>7</v>
      </c>
      <c r="K280" s="65">
        <f t="shared" si="58"/>
        <v>2.75</v>
      </c>
      <c r="L280" s="65">
        <f t="shared" si="65"/>
        <v>2.75</v>
      </c>
      <c r="M280" s="65">
        <f>+'ふん尿排泄原単位'!$K$7*365/(L280*10*1000)</f>
        <v>0.8547636363636365</v>
      </c>
      <c r="O280" s="65">
        <f t="shared" si="59"/>
        <v>7</v>
      </c>
      <c r="P280" s="65">
        <f t="shared" si="60"/>
        <v>2.75</v>
      </c>
      <c r="Q280" s="65">
        <f t="shared" si="66"/>
        <v>2.75</v>
      </c>
      <c r="R280" s="65">
        <f>+'ふん尿排泄原単位'!$K$7*365/(Q280*10*1000)</f>
        <v>0.8547636363636365</v>
      </c>
      <c r="T280" s="65">
        <f t="shared" si="61"/>
        <v>3.5</v>
      </c>
      <c r="U280" s="65">
        <f t="shared" si="62"/>
        <v>2.75</v>
      </c>
      <c r="V280" s="65">
        <f t="shared" si="67"/>
        <v>2.75</v>
      </c>
      <c r="W280" s="65">
        <f>+'ふん尿排泄原単位'!$K$7*365/(V280*10*1000)</f>
        <v>0.8547636363636365</v>
      </c>
      <c r="Y280" s="65">
        <f t="shared" si="63"/>
        <v>2.3333333333333335</v>
      </c>
      <c r="Z280" s="65">
        <f t="shared" si="64"/>
        <v>2.75</v>
      </c>
      <c r="AA280" s="65">
        <f t="shared" si="68"/>
        <v>2.3333333333333335</v>
      </c>
      <c r="AB280" s="65">
        <f>+'ふん尿排泄原単位'!$K$7*365/(AA280*10*1000)</f>
        <v>1.0074</v>
      </c>
    </row>
    <row r="281" spans="1:28" ht="15">
      <c r="A281" s="7" t="str">
        <f t="shared" si="55"/>
        <v>080117A</v>
      </c>
      <c r="B281" s="7" t="str">
        <f t="shared" si="69"/>
        <v>08</v>
      </c>
      <c r="C281" s="1" t="s">
        <v>337</v>
      </c>
      <c r="D281" s="66" t="s">
        <v>417</v>
      </c>
      <c r="E281" s="1" t="str">
        <f t="shared" si="56"/>
        <v>01</v>
      </c>
      <c r="F281" s="1" t="s">
        <v>4</v>
      </c>
      <c r="G281" s="7">
        <v>7</v>
      </c>
      <c r="H281" s="7">
        <v>14</v>
      </c>
      <c r="I281" s="7">
        <v>10</v>
      </c>
      <c r="J281" s="65">
        <f t="shared" si="57"/>
        <v>7</v>
      </c>
      <c r="K281" s="65">
        <f t="shared" si="58"/>
        <v>2.5</v>
      </c>
      <c r="L281" s="65">
        <f t="shared" si="65"/>
        <v>2.5</v>
      </c>
      <c r="M281" s="65">
        <f>+'ふん尿排泄原単位'!$K$7*365/(L281*10*1000)</f>
        <v>0.9402400000000002</v>
      </c>
      <c r="O281" s="65">
        <f t="shared" si="59"/>
        <v>7</v>
      </c>
      <c r="P281" s="65">
        <f t="shared" si="60"/>
        <v>2.5</v>
      </c>
      <c r="Q281" s="65">
        <f t="shared" si="66"/>
        <v>2.5</v>
      </c>
      <c r="R281" s="65">
        <f>+'ふん尿排泄原単位'!$K$7*365/(Q281*10*1000)</f>
        <v>0.9402400000000002</v>
      </c>
      <c r="T281" s="65">
        <f t="shared" si="61"/>
        <v>3.5</v>
      </c>
      <c r="U281" s="65">
        <f t="shared" si="62"/>
        <v>2.5</v>
      </c>
      <c r="V281" s="65">
        <f t="shared" si="67"/>
        <v>2.5</v>
      </c>
      <c r="W281" s="65">
        <f>+'ふん尿排泄原単位'!$K$7*365/(V281*10*1000)</f>
        <v>0.9402400000000002</v>
      </c>
      <c r="Y281" s="65">
        <f t="shared" si="63"/>
        <v>2.3333333333333335</v>
      </c>
      <c r="Z281" s="65">
        <f t="shared" si="64"/>
        <v>2.5</v>
      </c>
      <c r="AA281" s="65">
        <f t="shared" si="68"/>
        <v>2.3333333333333335</v>
      </c>
      <c r="AB281" s="65">
        <f>+'ふん尿排泄原単位'!$K$7*365/(AA281*10*1000)</f>
        <v>1.0074</v>
      </c>
    </row>
    <row r="282" spans="1:28" ht="15">
      <c r="A282" s="7" t="str">
        <f t="shared" si="55"/>
        <v>080118A</v>
      </c>
      <c r="B282" s="7" t="str">
        <f t="shared" si="69"/>
        <v>08</v>
      </c>
      <c r="C282" s="1" t="s">
        <v>337</v>
      </c>
      <c r="D282" s="66" t="s">
        <v>418</v>
      </c>
      <c r="E282" s="1" t="str">
        <f t="shared" si="56"/>
        <v>01</v>
      </c>
      <c r="F282" s="1" t="s">
        <v>4</v>
      </c>
      <c r="G282" s="7">
        <v>7</v>
      </c>
      <c r="H282" s="7">
        <v>14</v>
      </c>
      <c r="I282" s="7">
        <v>10</v>
      </c>
      <c r="J282" s="65">
        <f t="shared" si="57"/>
        <v>7</v>
      </c>
      <c r="K282" s="65">
        <f t="shared" si="58"/>
        <v>2.5</v>
      </c>
      <c r="L282" s="65">
        <f t="shared" si="65"/>
        <v>2.5</v>
      </c>
      <c r="M282" s="65">
        <f>+'ふん尿排泄原単位'!$K$7*365/(L282*10*1000)</f>
        <v>0.9402400000000002</v>
      </c>
      <c r="O282" s="65">
        <f t="shared" si="59"/>
        <v>7</v>
      </c>
      <c r="P282" s="65">
        <f t="shared" si="60"/>
        <v>2.5</v>
      </c>
      <c r="Q282" s="65">
        <f t="shared" si="66"/>
        <v>2.5</v>
      </c>
      <c r="R282" s="65">
        <f>+'ふん尿排泄原単位'!$K$7*365/(Q282*10*1000)</f>
        <v>0.9402400000000002</v>
      </c>
      <c r="T282" s="65">
        <f t="shared" si="61"/>
        <v>3.5</v>
      </c>
      <c r="U282" s="65">
        <f t="shared" si="62"/>
        <v>2.5</v>
      </c>
      <c r="V282" s="65">
        <f t="shared" si="67"/>
        <v>2.5</v>
      </c>
      <c r="W282" s="65">
        <f>+'ふん尿排泄原単位'!$K$7*365/(V282*10*1000)</f>
        <v>0.9402400000000002</v>
      </c>
      <c r="Y282" s="65">
        <f t="shared" si="63"/>
        <v>2.3333333333333335</v>
      </c>
      <c r="Z282" s="65">
        <f t="shared" si="64"/>
        <v>2.5</v>
      </c>
      <c r="AA282" s="65">
        <f t="shared" si="68"/>
        <v>2.3333333333333335</v>
      </c>
      <c r="AB282" s="65">
        <f>+'ふん尿排泄原単位'!$K$7*365/(AA282*10*1000)</f>
        <v>1.0074</v>
      </c>
    </row>
    <row r="283" spans="1:28" ht="15">
      <c r="A283" s="7" t="str">
        <f t="shared" si="55"/>
        <v>080118B</v>
      </c>
      <c r="B283" s="7" t="str">
        <f t="shared" si="69"/>
        <v>08</v>
      </c>
      <c r="C283" s="1" t="s">
        <v>337</v>
      </c>
      <c r="D283" s="63" t="s">
        <v>419</v>
      </c>
      <c r="E283" s="1" t="str">
        <f t="shared" si="56"/>
        <v>01</v>
      </c>
      <c r="F283" s="1" t="s">
        <v>4</v>
      </c>
      <c r="G283" s="2" t="s">
        <v>26</v>
      </c>
      <c r="H283" s="2" t="s">
        <v>26</v>
      </c>
      <c r="I283" s="2" t="s">
        <v>26</v>
      </c>
      <c r="J283" s="2" t="s">
        <v>26</v>
      </c>
      <c r="K283" s="2" t="s">
        <v>26</v>
      </c>
      <c r="L283" s="2" t="s">
        <v>26</v>
      </c>
      <c r="M283" s="2" t="s">
        <v>26</v>
      </c>
      <c r="O283" s="2" t="s">
        <v>26</v>
      </c>
      <c r="P283" s="2" t="s">
        <v>26</v>
      </c>
      <c r="Q283" s="2" t="s">
        <v>26</v>
      </c>
      <c r="R283" s="2" t="s">
        <v>26</v>
      </c>
      <c r="S283" s="2"/>
      <c r="T283" s="2" t="s">
        <v>26</v>
      </c>
      <c r="U283" s="2" t="s">
        <v>26</v>
      </c>
      <c r="V283" s="2" t="s">
        <v>26</v>
      </c>
      <c r="W283" s="2" t="s">
        <v>26</v>
      </c>
      <c r="X283" s="2"/>
      <c r="Y283" s="2" t="s">
        <v>26</v>
      </c>
      <c r="Z283" s="2" t="s">
        <v>26</v>
      </c>
      <c r="AA283" s="2" t="s">
        <v>26</v>
      </c>
      <c r="AB283" s="2" t="s">
        <v>26</v>
      </c>
    </row>
    <row r="284" spans="1:28" ht="15">
      <c r="A284" s="7" t="str">
        <f t="shared" si="55"/>
        <v>080201A</v>
      </c>
      <c r="B284" s="7" t="str">
        <f t="shared" si="69"/>
        <v>08</v>
      </c>
      <c r="C284" s="1" t="s">
        <v>337</v>
      </c>
      <c r="D284" s="66" t="s">
        <v>399</v>
      </c>
      <c r="E284" s="1" t="str">
        <f t="shared" si="56"/>
        <v>02</v>
      </c>
      <c r="F284" s="1" t="s">
        <v>11</v>
      </c>
      <c r="G284" s="7">
        <v>6</v>
      </c>
      <c r="H284" s="7">
        <v>15</v>
      </c>
      <c r="I284" s="7">
        <v>12</v>
      </c>
      <c r="J284" s="65">
        <f t="shared" si="57"/>
        <v>6</v>
      </c>
      <c r="K284" s="65">
        <f t="shared" si="58"/>
        <v>3</v>
      </c>
      <c r="L284" s="65">
        <f t="shared" si="65"/>
        <v>3</v>
      </c>
      <c r="M284" s="65">
        <f>+'ふん尿排泄原単位'!$K$7*365/(L284*10*1000)</f>
        <v>0.7835333333333334</v>
      </c>
      <c r="O284" s="65">
        <f t="shared" si="59"/>
        <v>6</v>
      </c>
      <c r="P284" s="65">
        <f t="shared" si="60"/>
        <v>3</v>
      </c>
      <c r="Q284" s="65">
        <f t="shared" si="66"/>
        <v>3</v>
      </c>
      <c r="R284" s="65">
        <f>+'ふん尿排泄原単位'!$K$7*365/(Q284*10*1000)</f>
        <v>0.7835333333333334</v>
      </c>
      <c r="T284" s="65">
        <f t="shared" si="61"/>
        <v>3</v>
      </c>
      <c r="U284" s="65">
        <f t="shared" si="62"/>
        <v>3</v>
      </c>
      <c r="V284" s="65">
        <f t="shared" si="67"/>
        <v>3</v>
      </c>
      <c r="W284" s="65">
        <f>+'ふん尿排泄原単位'!$K$7*365/(V284*10*1000)</f>
        <v>0.7835333333333334</v>
      </c>
      <c r="Y284" s="65">
        <f t="shared" si="63"/>
        <v>2</v>
      </c>
      <c r="Z284" s="65">
        <f t="shared" si="64"/>
        <v>3</v>
      </c>
      <c r="AA284" s="65">
        <f t="shared" si="68"/>
        <v>2</v>
      </c>
      <c r="AB284" s="65">
        <f>+'ふん尿排泄原単位'!$K$7*365/(AA284*10*1000)</f>
        <v>1.1753000000000002</v>
      </c>
    </row>
    <row r="285" spans="1:28" ht="15">
      <c r="A285" s="7" t="str">
        <f t="shared" si="55"/>
        <v>080202A</v>
      </c>
      <c r="B285" s="7" t="str">
        <f t="shared" si="69"/>
        <v>08</v>
      </c>
      <c r="C285" s="1" t="s">
        <v>337</v>
      </c>
      <c r="D285" s="66" t="s">
        <v>400</v>
      </c>
      <c r="E285" s="1" t="str">
        <f t="shared" si="56"/>
        <v>02</v>
      </c>
      <c r="F285" s="1" t="s">
        <v>11</v>
      </c>
      <c r="G285" s="7">
        <v>6</v>
      </c>
      <c r="H285" s="7">
        <v>15</v>
      </c>
      <c r="I285" s="7">
        <v>12</v>
      </c>
      <c r="J285" s="65">
        <f t="shared" si="57"/>
        <v>6</v>
      </c>
      <c r="K285" s="65">
        <f t="shared" si="58"/>
        <v>3</v>
      </c>
      <c r="L285" s="65">
        <f t="shared" si="65"/>
        <v>3</v>
      </c>
      <c r="M285" s="65">
        <f>+'ふん尿排泄原単位'!$K$7*365/(L285*10*1000)</f>
        <v>0.7835333333333334</v>
      </c>
      <c r="O285" s="65">
        <f t="shared" si="59"/>
        <v>6</v>
      </c>
      <c r="P285" s="65">
        <f t="shared" si="60"/>
        <v>3</v>
      </c>
      <c r="Q285" s="65">
        <f t="shared" si="66"/>
        <v>3</v>
      </c>
      <c r="R285" s="65">
        <f>+'ふん尿排泄原単位'!$K$7*365/(Q285*10*1000)</f>
        <v>0.7835333333333334</v>
      </c>
      <c r="T285" s="65">
        <f t="shared" si="61"/>
        <v>3</v>
      </c>
      <c r="U285" s="65">
        <f t="shared" si="62"/>
        <v>3</v>
      </c>
      <c r="V285" s="65">
        <f t="shared" si="67"/>
        <v>3</v>
      </c>
      <c r="W285" s="65">
        <f>+'ふん尿排泄原単位'!$K$7*365/(V285*10*1000)</f>
        <v>0.7835333333333334</v>
      </c>
      <c r="Y285" s="65">
        <f t="shared" si="63"/>
        <v>2</v>
      </c>
      <c r="Z285" s="65">
        <f t="shared" si="64"/>
        <v>3</v>
      </c>
      <c r="AA285" s="65">
        <f t="shared" si="68"/>
        <v>2</v>
      </c>
      <c r="AB285" s="65">
        <f>+'ふん尿排泄原単位'!$K$7*365/(AA285*10*1000)</f>
        <v>1.1753000000000002</v>
      </c>
    </row>
    <row r="286" spans="1:28" ht="15">
      <c r="A286" s="7" t="str">
        <f t="shared" si="55"/>
        <v>080203A</v>
      </c>
      <c r="B286" s="7" t="str">
        <f t="shared" si="69"/>
        <v>08</v>
      </c>
      <c r="C286" s="1" t="s">
        <v>337</v>
      </c>
      <c r="D286" s="66" t="s">
        <v>401</v>
      </c>
      <c r="E286" s="1" t="str">
        <f t="shared" si="56"/>
        <v>02</v>
      </c>
      <c r="F286" s="1" t="s">
        <v>11</v>
      </c>
      <c r="G286" s="2" t="s">
        <v>26</v>
      </c>
      <c r="H286" s="2" t="s">
        <v>26</v>
      </c>
      <c r="I286" s="2" t="s">
        <v>26</v>
      </c>
      <c r="J286" s="2" t="s">
        <v>26</v>
      </c>
      <c r="K286" s="2" t="s">
        <v>26</v>
      </c>
      <c r="L286" s="2" t="s">
        <v>26</v>
      </c>
      <c r="M286" s="2" t="s">
        <v>26</v>
      </c>
      <c r="O286" s="2" t="s">
        <v>26</v>
      </c>
      <c r="P286" s="2" t="s">
        <v>26</v>
      </c>
      <c r="Q286" s="2" t="s">
        <v>26</v>
      </c>
      <c r="R286" s="2" t="s">
        <v>26</v>
      </c>
      <c r="S286" s="2"/>
      <c r="T286" s="2" t="s">
        <v>26</v>
      </c>
      <c r="U286" s="2" t="s">
        <v>26</v>
      </c>
      <c r="V286" s="2" t="s">
        <v>26</v>
      </c>
      <c r="W286" s="2" t="s">
        <v>26</v>
      </c>
      <c r="X286" s="2"/>
      <c r="Y286" s="2" t="s">
        <v>26</v>
      </c>
      <c r="Z286" s="2" t="s">
        <v>26</v>
      </c>
      <c r="AA286" s="2" t="s">
        <v>26</v>
      </c>
      <c r="AB286" s="2" t="s">
        <v>26</v>
      </c>
    </row>
    <row r="287" spans="1:28" ht="15">
      <c r="A287" s="7" t="str">
        <f aca="true" t="shared" si="70" ref="A287:A350">+B287&amp;E287&amp;D287</f>
        <v>080204A</v>
      </c>
      <c r="B287" s="7" t="str">
        <f t="shared" si="69"/>
        <v>08</v>
      </c>
      <c r="C287" s="1" t="s">
        <v>337</v>
      </c>
      <c r="D287" s="66" t="s">
        <v>402</v>
      </c>
      <c r="E287" s="1" t="str">
        <f aca="true" t="shared" si="71" ref="E287:E350">+VLOOKUP(F287,$D$2:$E$5,2)</f>
        <v>02</v>
      </c>
      <c r="F287" s="1" t="s">
        <v>11</v>
      </c>
      <c r="G287" s="2" t="s">
        <v>26</v>
      </c>
      <c r="H287" s="2" t="s">
        <v>26</v>
      </c>
      <c r="I287" s="2" t="s">
        <v>26</v>
      </c>
      <c r="J287" s="2" t="s">
        <v>26</v>
      </c>
      <c r="K287" s="2" t="s">
        <v>26</v>
      </c>
      <c r="L287" s="2" t="s">
        <v>26</v>
      </c>
      <c r="M287" s="2" t="s">
        <v>26</v>
      </c>
      <c r="O287" s="2" t="s">
        <v>26</v>
      </c>
      <c r="P287" s="2" t="s">
        <v>26</v>
      </c>
      <c r="Q287" s="2" t="s">
        <v>26</v>
      </c>
      <c r="R287" s="2" t="s">
        <v>26</v>
      </c>
      <c r="S287" s="2"/>
      <c r="T287" s="2" t="s">
        <v>26</v>
      </c>
      <c r="U287" s="2" t="s">
        <v>26</v>
      </c>
      <c r="V287" s="2" t="s">
        <v>26</v>
      </c>
      <c r="W287" s="2" t="s">
        <v>26</v>
      </c>
      <c r="X287" s="2"/>
      <c r="Y287" s="2" t="s">
        <v>26</v>
      </c>
      <c r="Z287" s="2" t="s">
        <v>26</v>
      </c>
      <c r="AA287" s="2" t="s">
        <v>26</v>
      </c>
      <c r="AB287" s="2" t="s">
        <v>26</v>
      </c>
    </row>
    <row r="288" spans="1:28" ht="15">
      <c r="A288" s="7" t="str">
        <f t="shared" si="70"/>
        <v>080205A</v>
      </c>
      <c r="B288" s="7" t="str">
        <f t="shared" si="69"/>
        <v>08</v>
      </c>
      <c r="C288" s="1" t="s">
        <v>337</v>
      </c>
      <c r="D288" s="66" t="s">
        <v>403</v>
      </c>
      <c r="E288" s="1" t="str">
        <f t="shared" si="71"/>
        <v>02</v>
      </c>
      <c r="F288" s="1" t="s">
        <v>11</v>
      </c>
      <c r="G288" s="7">
        <v>6</v>
      </c>
      <c r="H288" s="7">
        <v>15</v>
      </c>
      <c r="I288" s="7">
        <v>12</v>
      </c>
      <c r="J288" s="65">
        <f aca="true" t="shared" si="72" ref="J288:J350">+$G288/J$5</f>
        <v>6</v>
      </c>
      <c r="K288" s="65">
        <f aca="true" t="shared" si="73" ref="K288:K350">+$I288/K$5</f>
        <v>3</v>
      </c>
      <c r="L288" s="65">
        <f aca="true" t="shared" si="74" ref="L288:L351">+IF(MIN(J288:K288)&gt;5,5,MIN(J288:K288))</f>
        <v>3</v>
      </c>
      <c r="M288" s="65">
        <f>+'ふん尿排泄原単位'!$K$7*365/(L288*10*1000)</f>
        <v>0.7835333333333334</v>
      </c>
      <c r="O288" s="65">
        <f aca="true" t="shared" si="75" ref="O288:O350">+$G288/O$5</f>
        <v>6</v>
      </c>
      <c r="P288" s="65">
        <f aca="true" t="shared" si="76" ref="P288:P350">+$I288/P$5</f>
        <v>3</v>
      </c>
      <c r="Q288" s="65">
        <f aca="true" t="shared" si="77" ref="Q288:Q351">+IF(MIN(O288:P288)&gt;3,3,MIN(O288:P288))</f>
        <v>3</v>
      </c>
      <c r="R288" s="65">
        <f>+'ふん尿排泄原単位'!$K$7*365/(Q288*10*1000)</f>
        <v>0.7835333333333334</v>
      </c>
      <c r="T288" s="65">
        <f aca="true" t="shared" si="78" ref="T288:T350">+$G288/T$5</f>
        <v>3</v>
      </c>
      <c r="U288" s="65">
        <f aca="true" t="shared" si="79" ref="U288:U350">+$I288/U$5</f>
        <v>3</v>
      </c>
      <c r="V288" s="65">
        <f aca="true" t="shared" si="80" ref="V288:V351">+IF(MIN(T288:U288)&gt;3,3,MIN(T288:U288))</f>
        <v>3</v>
      </c>
      <c r="W288" s="65">
        <f>+'ふん尿排泄原単位'!$K$7*365/(V288*10*1000)</f>
        <v>0.7835333333333334</v>
      </c>
      <c r="Y288" s="65">
        <f aca="true" t="shared" si="81" ref="Y288:Y350">+$G288/Y$5</f>
        <v>2</v>
      </c>
      <c r="Z288" s="65">
        <f aca="true" t="shared" si="82" ref="Z288:Z350">+$I288/Z$5</f>
        <v>3</v>
      </c>
      <c r="AA288" s="65">
        <f aca="true" t="shared" si="83" ref="AA288:AA351">+IF(MIN(Y288:Z288)&gt;3,3,MIN(Y288:Z288))</f>
        <v>2</v>
      </c>
      <c r="AB288" s="65">
        <f>+'ふん尿排泄原単位'!$K$7*365/(AA288*10*1000)</f>
        <v>1.1753000000000002</v>
      </c>
    </row>
    <row r="289" spans="1:28" ht="15">
      <c r="A289" s="7" t="str">
        <f t="shared" si="70"/>
        <v>080206A</v>
      </c>
      <c r="B289" s="7" t="str">
        <f t="shared" si="69"/>
        <v>08</v>
      </c>
      <c r="C289" s="1" t="s">
        <v>337</v>
      </c>
      <c r="D289" s="66" t="s">
        <v>404</v>
      </c>
      <c r="E289" s="1" t="str">
        <f t="shared" si="71"/>
        <v>02</v>
      </c>
      <c r="F289" s="1" t="s">
        <v>11</v>
      </c>
      <c r="G289" s="7">
        <v>6</v>
      </c>
      <c r="H289" s="7">
        <v>15</v>
      </c>
      <c r="I289" s="7">
        <v>12</v>
      </c>
      <c r="J289" s="65">
        <f t="shared" si="72"/>
        <v>6</v>
      </c>
      <c r="K289" s="65">
        <f t="shared" si="73"/>
        <v>3</v>
      </c>
      <c r="L289" s="65">
        <f t="shared" si="74"/>
        <v>3</v>
      </c>
      <c r="M289" s="65">
        <f>+'ふん尿排泄原単位'!$K$7*365/(L289*10*1000)</f>
        <v>0.7835333333333334</v>
      </c>
      <c r="O289" s="65">
        <f t="shared" si="75"/>
        <v>6</v>
      </c>
      <c r="P289" s="65">
        <f t="shared" si="76"/>
        <v>3</v>
      </c>
      <c r="Q289" s="65">
        <f t="shared" si="77"/>
        <v>3</v>
      </c>
      <c r="R289" s="65">
        <f>+'ふん尿排泄原単位'!$K$7*365/(Q289*10*1000)</f>
        <v>0.7835333333333334</v>
      </c>
      <c r="T289" s="65">
        <f t="shared" si="78"/>
        <v>3</v>
      </c>
      <c r="U289" s="65">
        <f t="shared" si="79"/>
        <v>3</v>
      </c>
      <c r="V289" s="65">
        <f t="shared" si="80"/>
        <v>3</v>
      </c>
      <c r="W289" s="65">
        <f>+'ふん尿排泄原単位'!$K$7*365/(V289*10*1000)</f>
        <v>0.7835333333333334</v>
      </c>
      <c r="Y289" s="65">
        <f t="shared" si="81"/>
        <v>2</v>
      </c>
      <c r="Z289" s="65">
        <f t="shared" si="82"/>
        <v>3</v>
      </c>
      <c r="AA289" s="65">
        <f t="shared" si="83"/>
        <v>2</v>
      </c>
      <c r="AB289" s="65">
        <f>+'ふん尿排泄原単位'!$K$7*365/(AA289*10*1000)</f>
        <v>1.1753000000000002</v>
      </c>
    </row>
    <row r="290" spans="1:28" ht="15">
      <c r="A290" s="7" t="str">
        <f t="shared" si="70"/>
        <v>080207A</v>
      </c>
      <c r="B290" s="7" t="str">
        <f t="shared" si="69"/>
        <v>08</v>
      </c>
      <c r="C290" s="1" t="s">
        <v>337</v>
      </c>
      <c r="D290" s="66" t="s">
        <v>405</v>
      </c>
      <c r="E290" s="1" t="str">
        <f t="shared" si="71"/>
        <v>02</v>
      </c>
      <c r="F290" s="1" t="s">
        <v>11</v>
      </c>
      <c r="G290" s="2" t="s">
        <v>26</v>
      </c>
      <c r="H290" s="2" t="s">
        <v>26</v>
      </c>
      <c r="I290" s="2" t="s">
        <v>26</v>
      </c>
      <c r="J290" s="2" t="s">
        <v>26</v>
      </c>
      <c r="K290" s="2" t="s">
        <v>26</v>
      </c>
      <c r="L290" s="2" t="s">
        <v>26</v>
      </c>
      <c r="M290" s="2" t="s">
        <v>26</v>
      </c>
      <c r="O290" s="2" t="s">
        <v>26</v>
      </c>
      <c r="P290" s="2" t="s">
        <v>26</v>
      </c>
      <c r="Q290" s="2" t="s">
        <v>26</v>
      </c>
      <c r="R290" s="2" t="s">
        <v>26</v>
      </c>
      <c r="S290" s="2"/>
      <c r="T290" s="2" t="s">
        <v>26</v>
      </c>
      <c r="U290" s="2" t="s">
        <v>26</v>
      </c>
      <c r="V290" s="2" t="s">
        <v>26</v>
      </c>
      <c r="W290" s="2" t="s">
        <v>26</v>
      </c>
      <c r="X290" s="2"/>
      <c r="Y290" s="2" t="s">
        <v>26</v>
      </c>
      <c r="Z290" s="2" t="s">
        <v>26</v>
      </c>
      <c r="AA290" s="2" t="s">
        <v>26</v>
      </c>
      <c r="AB290" s="2" t="s">
        <v>26</v>
      </c>
    </row>
    <row r="291" spans="1:28" ht="15">
      <c r="A291" s="7" t="str">
        <f t="shared" si="70"/>
        <v>080208A</v>
      </c>
      <c r="B291" s="7" t="str">
        <f t="shared" si="69"/>
        <v>08</v>
      </c>
      <c r="C291" s="1" t="s">
        <v>337</v>
      </c>
      <c r="D291" s="66" t="s">
        <v>406</v>
      </c>
      <c r="E291" s="1" t="str">
        <f t="shared" si="71"/>
        <v>02</v>
      </c>
      <c r="F291" s="1" t="s">
        <v>11</v>
      </c>
      <c r="G291" s="2" t="s">
        <v>26</v>
      </c>
      <c r="H291" s="2" t="s">
        <v>26</v>
      </c>
      <c r="I291" s="2" t="s">
        <v>26</v>
      </c>
      <c r="J291" s="2" t="s">
        <v>26</v>
      </c>
      <c r="K291" s="2" t="s">
        <v>26</v>
      </c>
      <c r="L291" s="2" t="s">
        <v>26</v>
      </c>
      <c r="M291" s="2" t="s">
        <v>26</v>
      </c>
      <c r="O291" s="2" t="s">
        <v>26</v>
      </c>
      <c r="P291" s="2" t="s">
        <v>26</v>
      </c>
      <c r="Q291" s="2" t="s">
        <v>26</v>
      </c>
      <c r="R291" s="2" t="s">
        <v>26</v>
      </c>
      <c r="S291" s="2"/>
      <c r="T291" s="2" t="s">
        <v>26</v>
      </c>
      <c r="U291" s="2" t="s">
        <v>26</v>
      </c>
      <c r="V291" s="2" t="s">
        <v>26</v>
      </c>
      <c r="W291" s="2" t="s">
        <v>26</v>
      </c>
      <c r="X291" s="2"/>
      <c r="Y291" s="2" t="s">
        <v>26</v>
      </c>
      <c r="Z291" s="2" t="s">
        <v>26</v>
      </c>
      <c r="AA291" s="2" t="s">
        <v>26</v>
      </c>
      <c r="AB291" s="2" t="s">
        <v>26</v>
      </c>
    </row>
    <row r="292" spans="1:28" ht="15">
      <c r="A292" s="7" t="str">
        <f t="shared" si="70"/>
        <v>080209A</v>
      </c>
      <c r="B292" s="7" t="str">
        <f t="shared" si="69"/>
        <v>08</v>
      </c>
      <c r="C292" s="1" t="s">
        <v>337</v>
      </c>
      <c r="D292" s="66" t="s">
        <v>407</v>
      </c>
      <c r="E292" s="1" t="str">
        <f t="shared" si="71"/>
        <v>02</v>
      </c>
      <c r="F292" s="1" t="s">
        <v>11</v>
      </c>
      <c r="G292" s="7">
        <v>6</v>
      </c>
      <c r="H292" s="7">
        <v>15</v>
      </c>
      <c r="I292" s="7">
        <v>12</v>
      </c>
      <c r="J292" s="65">
        <f t="shared" si="72"/>
        <v>6</v>
      </c>
      <c r="K292" s="65">
        <f t="shared" si="73"/>
        <v>3</v>
      </c>
      <c r="L292" s="65">
        <f t="shared" si="74"/>
        <v>3</v>
      </c>
      <c r="M292" s="65">
        <f>+'ふん尿排泄原単位'!$K$7*365/(L292*10*1000)</f>
        <v>0.7835333333333334</v>
      </c>
      <c r="O292" s="65">
        <f t="shared" si="75"/>
        <v>6</v>
      </c>
      <c r="P292" s="65">
        <f t="shared" si="76"/>
        <v>3</v>
      </c>
      <c r="Q292" s="65">
        <f t="shared" si="77"/>
        <v>3</v>
      </c>
      <c r="R292" s="65">
        <f>+'ふん尿排泄原単位'!$K$7*365/(Q292*10*1000)</f>
        <v>0.7835333333333334</v>
      </c>
      <c r="T292" s="65">
        <f t="shared" si="78"/>
        <v>3</v>
      </c>
      <c r="U292" s="65">
        <f t="shared" si="79"/>
        <v>3</v>
      </c>
      <c r="V292" s="65">
        <f t="shared" si="80"/>
        <v>3</v>
      </c>
      <c r="W292" s="65">
        <f>+'ふん尿排泄原単位'!$K$7*365/(V292*10*1000)</f>
        <v>0.7835333333333334</v>
      </c>
      <c r="Y292" s="65">
        <f t="shared" si="81"/>
        <v>2</v>
      </c>
      <c r="Z292" s="65">
        <f t="shared" si="82"/>
        <v>3</v>
      </c>
      <c r="AA292" s="65">
        <f t="shared" si="83"/>
        <v>2</v>
      </c>
      <c r="AB292" s="65">
        <f>+'ふん尿排泄原単位'!$K$7*365/(AA292*10*1000)</f>
        <v>1.1753000000000002</v>
      </c>
    </row>
    <row r="293" spans="1:28" ht="15">
      <c r="A293" s="7" t="str">
        <f t="shared" si="70"/>
        <v>080209B</v>
      </c>
      <c r="B293" s="7" t="str">
        <f t="shared" si="69"/>
        <v>08</v>
      </c>
      <c r="C293" s="1" t="s">
        <v>337</v>
      </c>
      <c r="D293" s="66" t="s">
        <v>408</v>
      </c>
      <c r="E293" s="1" t="str">
        <f t="shared" si="71"/>
        <v>02</v>
      </c>
      <c r="F293" s="1" t="s">
        <v>11</v>
      </c>
      <c r="G293" s="2" t="s">
        <v>26</v>
      </c>
      <c r="H293" s="2" t="s">
        <v>26</v>
      </c>
      <c r="I293" s="2" t="s">
        <v>26</v>
      </c>
      <c r="J293" s="2" t="s">
        <v>26</v>
      </c>
      <c r="K293" s="2" t="s">
        <v>26</v>
      </c>
      <c r="L293" s="2" t="s">
        <v>26</v>
      </c>
      <c r="M293" s="2" t="s">
        <v>26</v>
      </c>
      <c r="O293" s="2" t="s">
        <v>26</v>
      </c>
      <c r="P293" s="2" t="s">
        <v>26</v>
      </c>
      <c r="Q293" s="2" t="s">
        <v>26</v>
      </c>
      <c r="R293" s="2" t="s">
        <v>26</v>
      </c>
      <c r="S293" s="2"/>
      <c r="T293" s="2" t="s">
        <v>26</v>
      </c>
      <c r="U293" s="2" t="s">
        <v>26</v>
      </c>
      <c r="V293" s="2" t="s">
        <v>26</v>
      </c>
      <c r="W293" s="2" t="s">
        <v>26</v>
      </c>
      <c r="X293" s="2"/>
      <c r="Y293" s="2" t="s">
        <v>26</v>
      </c>
      <c r="Z293" s="2" t="s">
        <v>26</v>
      </c>
      <c r="AA293" s="2" t="s">
        <v>26</v>
      </c>
      <c r="AB293" s="2" t="s">
        <v>26</v>
      </c>
    </row>
    <row r="294" spans="1:28" ht="15">
      <c r="A294" s="7" t="str">
        <f t="shared" si="70"/>
        <v>080210A</v>
      </c>
      <c r="B294" s="7" t="str">
        <f t="shared" si="69"/>
        <v>08</v>
      </c>
      <c r="C294" s="1" t="s">
        <v>337</v>
      </c>
      <c r="D294" s="66" t="s">
        <v>409</v>
      </c>
      <c r="E294" s="1" t="str">
        <f t="shared" si="71"/>
        <v>02</v>
      </c>
      <c r="F294" s="1" t="s">
        <v>11</v>
      </c>
      <c r="G294" s="7">
        <v>6</v>
      </c>
      <c r="H294" s="7">
        <v>15</v>
      </c>
      <c r="I294" s="7">
        <v>12</v>
      </c>
      <c r="J294" s="65">
        <f t="shared" si="72"/>
        <v>6</v>
      </c>
      <c r="K294" s="65">
        <f t="shared" si="73"/>
        <v>3</v>
      </c>
      <c r="L294" s="65">
        <f t="shared" si="74"/>
        <v>3</v>
      </c>
      <c r="M294" s="65">
        <f>+'ふん尿排泄原単位'!$K$7*365/(L294*10*1000)</f>
        <v>0.7835333333333334</v>
      </c>
      <c r="O294" s="65">
        <f t="shared" si="75"/>
        <v>6</v>
      </c>
      <c r="P294" s="65">
        <f t="shared" si="76"/>
        <v>3</v>
      </c>
      <c r="Q294" s="65">
        <f t="shared" si="77"/>
        <v>3</v>
      </c>
      <c r="R294" s="65">
        <f>+'ふん尿排泄原単位'!$K$7*365/(Q294*10*1000)</f>
        <v>0.7835333333333334</v>
      </c>
      <c r="T294" s="65">
        <f t="shared" si="78"/>
        <v>3</v>
      </c>
      <c r="U294" s="65">
        <f t="shared" si="79"/>
        <v>3</v>
      </c>
      <c r="V294" s="65">
        <f t="shared" si="80"/>
        <v>3</v>
      </c>
      <c r="W294" s="65">
        <f>+'ふん尿排泄原単位'!$K$7*365/(V294*10*1000)</f>
        <v>0.7835333333333334</v>
      </c>
      <c r="Y294" s="65">
        <f t="shared" si="81"/>
        <v>2</v>
      </c>
      <c r="Z294" s="65">
        <f t="shared" si="82"/>
        <v>3</v>
      </c>
      <c r="AA294" s="65">
        <f t="shared" si="83"/>
        <v>2</v>
      </c>
      <c r="AB294" s="65">
        <f>+'ふん尿排泄原単位'!$K$7*365/(AA294*10*1000)</f>
        <v>1.1753000000000002</v>
      </c>
    </row>
    <row r="295" spans="1:28" ht="15">
      <c r="A295" s="7" t="str">
        <f t="shared" si="70"/>
        <v>080211A</v>
      </c>
      <c r="B295" s="7" t="str">
        <f t="shared" si="69"/>
        <v>08</v>
      </c>
      <c r="C295" s="1" t="s">
        <v>337</v>
      </c>
      <c r="D295" s="66" t="s">
        <v>410</v>
      </c>
      <c r="E295" s="1" t="str">
        <f t="shared" si="71"/>
        <v>02</v>
      </c>
      <c r="F295" s="1" t="s">
        <v>11</v>
      </c>
      <c r="G295" s="7">
        <v>6</v>
      </c>
      <c r="H295" s="7">
        <v>15</v>
      </c>
      <c r="I295" s="7">
        <v>12</v>
      </c>
      <c r="J295" s="65">
        <f t="shared" si="72"/>
        <v>6</v>
      </c>
      <c r="K295" s="65">
        <f t="shared" si="73"/>
        <v>3</v>
      </c>
      <c r="L295" s="65">
        <f t="shared" si="74"/>
        <v>3</v>
      </c>
      <c r="M295" s="65">
        <f>+'ふん尿排泄原単位'!$K$7*365/(L295*10*1000)</f>
        <v>0.7835333333333334</v>
      </c>
      <c r="O295" s="65">
        <f t="shared" si="75"/>
        <v>6</v>
      </c>
      <c r="P295" s="65">
        <f t="shared" si="76"/>
        <v>3</v>
      </c>
      <c r="Q295" s="65">
        <f t="shared" si="77"/>
        <v>3</v>
      </c>
      <c r="R295" s="65">
        <f>+'ふん尿排泄原単位'!$K$7*365/(Q295*10*1000)</f>
        <v>0.7835333333333334</v>
      </c>
      <c r="T295" s="65">
        <f t="shared" si="78"/>
        <v>3</v>
      </c>
      <c r="U295" s="65">
        <f t="shared" si="79"/>
        <v>3</v>
      </c>
      <c r="V295" s="65">
        <f t="shared" si="80"/>
        <v>3</v>
      </c>
      <c r="W295" s="65">
        <f>+'ふん尿排泄原単位'!$K$7*365/(V295*10*1000)</f>
        <v>0.7835333333333334</v>
      </c>
      <c r="Y295" s="65">
        <f t="shared" si="81"/>
        <v>2</v>
      </c>
      <c r="Z295" s="65">
        <f t="shared" si="82"/>
        <v>3</v>
      </c>
      <c r="AA295" s="65">
        <f t="shared" si="83"/>
        <v>2</v>
      </c>
      <c r="AB295" s="65">
        <f>+'ふん尿排泄原単位'!$K$7*365/(AA295*10*1000)</f>
        <v>1.1753000000000002</v>
      </c>
    </row>
    <row r="296" spans="1:28" ht="15">
      <c r="A296" s="7" t="str">
        <f t="shared" si="70"/>
        <v>080212A</v>
      </c>
      <c r="B296" s="7" t="str">
        <f t="shared" si="69"/>
        <v>08</v>
      </c>
      <c r="C296" s="1" t="s">
        <v>337</v>
      </c>
      <c r="D296" s="66" t="s">
        <v>411</v>
      </c>
      <c r="E296" s="1" t="str">
        <f t="shared" si="71"/>
        <v>02</v>
      </c>
      <c r="F296" s="1" t="s">
        <v>11</v>
      </c>
      <c r="G296" s="2" t="s">
        <v>26</v>
      </c>
      <c r="H296" s="2" t="s">
        <v>26</v>
      </c>
      <c r="I296" s="2" t="s">
        <v>26</v>
      </c>
      <c r="J296" s="2" t="s">
        <v>26</v>
      </c>
      <c r="K296" s="2" t="s">
        <v>26</v>
      </c>
      <c r="L296" s="2" t="s">
        <v>26</v>
      </c>
      <c r="M296" s="2" t="s">
        <v>26</v>
      </c>
      <c r="O296" s="2" t="s">
        <v>26</v>
      </c>
      <c r="P296" s="2" t="s">
        <v>26</v>
      </c>
      <c r="Q296" s="2" t="s">
        <v>26</v>
      </c>
      <c r="R296" s="2" t="s">
        <v>26</v>
      </c>
      <c r="S296" s="2"/>
      <c r="T296" s="2" t="s">
        <v>26</v>
      </c>
      <c r="U296" s="2" t="s">
        <v>26</v>
      </c>
      <c r="V296" s="2" t="s">
        <v>26</v>
      </c>
      <c r="W296" s="2" t="s">
        <v>26</v>
      </c>
      <c r="X296" s="2"/>
      <c r="Y296" s="2" t="s">
        <v>26</v>
      </c>
      <c r="Z296" s="2" t="s">
        <v>26</v>
      </c>
      <c r="AA296" s="2" t="s">
        <v>26</v>
      </c>
      <c r="AB296" s="2" t="s">
        <v>26</v>
      </c>
    </row>
    <row r="297" spans="1:28" ht="15">
      <c r="A297" s="7" t="str">
        <f t="shared" si="70"/>
        <v>080212B</v>
      </c>
      <c r="B297" s="7" t="str">
        <f t="shared" si="69"/>
        <v>08</v>
      </c>
      <c r="C297" s="1" t="s">
        <v>337</v>
      </c>
      <c r="D297" s="66" t="s">
        <v>412</v>
      </c>
      <c r="E297" s="1" t="str">
        <f t="shared" si="71"/>
        <v>02</v>
      </c>
      <c r="F297" s="1" t="s">
        <v>11</v>
      </c>
      <c r="G297" s="2" t="s">
        <v>26</v>
      </c>
      <c r="H297" s="2" t="s">
        <v>26</v>
      </c>
      <c r="I297" s="2" t="s">
        <v>26</v>
      </c>
      <c r="J297" s="2" t="s">
        <v>26</v>
      </c>
      <c r="K297" s="2" t="s">
        <v>26</v>
      </c>
      <c r="L297" s="2" t="s">
        <v>26</v>
      </c>
      <c r="M297" s="2" t="s">
        <v>26</v>
      </c>
      <c r="O297" s="2" t="s">
        <v>26</v>
      </c>
      <c r="P297" s="2" t="s">
        <v>26</v>
      </c>
      <c r="Q297" s="2" t="s">
        <v>26</v>
      </c>
      <c r="R297" s="2" t="s">
        <v>26</v>
      </c>
      <c r="S297" s="2"/>
      <c r="T297" s="2" t="s">
        <v>26</v>
      </c>
      <c r="U297" s="2" t="s">
        <v>26</v>
      </c>
      <c r="V297" s="2" t="s">
        <v>26</v>
      </c>
      <c r="W297" s="2" t="s">
        <v>26</v>
      </c>
      <c r="X297" s="2"/>
      <c r="Y297" s="2" t="s">
        <v>26</v>
      </c>
      <c r="Z297" s="2" t="s">
        <v>26</v>
      </c>
      <c r="AA297" s="2" t="s">
        <v>26</v>
      </c>
      <c r="AB297" s="2" t="s">
        <v>26</v>
      </c>
    </row>
    <row r="298" spans="1:28" ht="15">
      <c r="A298" s="7" t="str">
        <f t="shared" si="70"/>
        <v>080213A</v>
      </c>
      <c r="B298" s="7" t="str">
        <f t="shared" si="69"/>
        <v>08</v>
      </c>
      <c r="C298" s="1" t="s">
        <v>337</v>
      </c>
      <c r="D298" s="66" t="s">
        <v>413</v>
      </c>
      <c r="E298" s="1" t="str">
        <f t="shared" si="71"/>
        <v>02</v>
      </c>
      <c r="F298" s="1" t="s">
        <v>11</v>
      </c>
      <c r="G298" s="7">
        <v>7</v>
      </c>
      <c r="H298" s="7">
        <v>15</v>
      </c>
      <c r="I298" s="7">
        <v>13</v>
      </c>
      <c r="J298" s="65">
        <f t="shared" si="72"/>
        <v>7</v>
      </c>
      <c r="K298" s="65">
        <f t="shared" si="73"/>
        <v>3.25</v>
      </c>
      <c r="L298" s="65">
        <f t="shared" si="74"/>
        <v>3.25</v>
      </c>
      <c r="M298" s="65">
        <f>+'ふん尿排泄原単位'!$K$7*365/(L298*10*1000)</f>
        <v>0.7232615384615386</v>
      </c>
      <c r="O298" s="65">
        <f t="shared" si="75"/>
        <v>7</v>
      </c>
      <c r="P298" s="65">
        <f t="shared" si="76"/>
        <v>3.25</v>
      </c>
      <c r="Q298" s="65">
        <f t="shared" si="77"/>
        <v>3</v>
      </c>
      <c r="R298" s="65">
        <f>+'ふん尿排泄原単位'!$K$7*365/(Q298*10*1000)</f>
        <v>0.7835333333333334</v>
      </c>
      <c r="T298" s="65">
        <f t="shared" si="78"/>
        <v>3.5</v>
      </c>
      <c r="U298" s="65">
        <f t="shared" si="79"/>
        <v>3.25</v>
      </c>
      <c r="V298" s="65">
        <f t="shared" si="80"/>
        <v>3</v>
      </c>
      <c r="W298" s="65">
        <f>+'ふん尿排泄原単位'!$K$7*365/(V298*10*1000)</f>
        <v>0.7835333333333334</v>
      </c>
      <c r="Y298" s="65">
        <f t="shared" si="81"/>
        <v>2.3333333333333335</v>
      </c>
      <c r="Z298" s="65">
        <f t="shared" si="82"/>
        <v>3.25</v>
      </c>
      <c r="AA298" s="65">
        <f t="shared" si="83"/>
        <v>2.3333333333333335</v>
      </c>
      <c r="AB298" s="65">
        <f>+'ふん尿排泄原単位'!$K$7*365/(AA298*10*1000)</f>
        <v>1.0074</v>
      </c>
    </row>
    <row r="299" spans="1:28" ht="15">
      <c r="A299" s="7" t="str">
        <f t="shared" si="70"/>
        <v>080214A</v>
      </c>
      <c r="B299" s="7" t="str">
        <f t="shared" si="69"/>
        <v>08</v>
      </c>
      <c r="C299" s="1" t="s">
        <v>337</v>
      </c>
      <c r="D299" s="66" t="s">
        <v>414</v>
      </c>
      <c r="E299" s="1" t="str">
        <f t="shared" si="71"/>
        <v>02</v>
      </c>
      <c r="F299" s="1" t="s">
        <v>11</v>
      </c>
      <c r="G299" s="7">
        <v>7</v>
      </c>
      <c r="H299" s="7">
        <v>15</v>
      </c>
      <c r="I299" s="7">
        <v>13</v>
      </c>
      <c r="J299" s="65">
        <f t="shared" si="72"/>
        <v>7</v>
      </c>
      <c r="K299" s="65">
        <f t="shared" si="73"/>
        <v>3.25</v>
      </c>
      <c r="L299" s="65">
        <f t="shared" si="74"/>
        <v>3.25</v>
      </c>
      <c r="M299" s="65">
        <f>+'ふん尿排泄原単位'!$K$7*365/(L299*10*1000)</f>
        <v>0.7232615384615386</v>
      </c>
      <c r="O299" s="65">
        <f t="shared" si="75"/>
        <v>7</v>
      </c>
      <c r="P299" s="65">
        <f t="shared" si="76"/>
        <v>3.25</v>
      </c>
      <c r="Q299" s="65">
        <f t="shared" si="77"/>
        <v>3</v>
      </c>
      <c r="R299" s="65">
        <f>+'ふん尿排泄原単位'!$K$7*365/(Q299*10*1000)</f>
        <v>0.7835333333333334</v>
      </c>
      <c r="T299" s="65">
        <f t="shared" si="78"/>
        <v>3.5</v>
      </c>
      <c r="U299" s="65">
        <f t="shared" si="79"/>
        <v>3.25</v>
      </c>
      <c r="V299" s="65">
        <f t="shared" si="80"/>
        <v>3</v>
      </c>
      <c r="W299" s="65">
        <f>+'ふん尿排泄原単位'!$K$7*365/(V299*10*1000)</f>
        <v>0.7835333333333334</v>
      </c>
      <c r="Y299" s="65">
        <f t="shared" si="81"/>
        <v>2.3333333333333335</v>
      </c>
      <c r="Z299" s="65">
        <f t="shared" si="82"/>
        <v>3.25</v>
      </c>
      <c r="AA299" s="65">
        <f t="shared" si="83"/>
        <v>2.3333333333333335</v>
      </c>
      <c r="AB299" s="65">
        <f>+'ふん尿排泄原単位'!$K$7*365/(AA299*10*1000)</f>
        <v>1.0074</v>
      </c>
    </row>
    <row r="300" spans="1:28" ht="15">
      <c r="A300" s="7" t="str">
        <f t="shared" si="70"/>
        <v>080215A</v>
      </c>
      <c r="B300" s="7" t="str">
        <f t="shared" si="69"/>
        <v>08</v>
      </c>
      <c r="C300" s="1" t="s">
        <v>337</v>
      </c>
      <c r="D300" s="66" t="s">
        <v>415</v>
      </c>
      <c r="E300" s="1" t="str">
        <f t="shared" si="71"/>
        <v>02</v>
      </c>
      <c r="F300" s="1" t="s">
        <v>11</v>
      </c>
      <c r="G300" s="2" t="s">
        <v>26</v>
      </c>
      <c r="H300" s="2" t="s">
        <v>26</v>
      </c>
      <c r="I300" s="2" t="s">
        <v>26</v>
      </c>
      <c r="J300" s="2" t="s">
        <v>26</v>
      </c>
      <c r="K300" s="2" t="s">
        <v>26</v>
      </c>
      <c r="L300" s="2" t="s">
        <v>26</v>
      </c>
      <c r="M300" s="2" t="s">
        <v>26</v>
      </c>
      <c r="O300" s="2" t="s">
        <v>26</v>
      </c>
      <c r="P300" s="2" t="s">
        <v>26</v>
      </c>
      <c r="Q300" s="2" t="s">
        <v>26</v>
      </c>
      <c r="R300" s="2" t="s">
        <v>26</v>
      </c>
      <c r="S300" s="2"/>
      <c r="T300" s="2" t="s">
        <v>26</v>
      </c>
      <c r="U300" s="2" t="s">
        <v>26</v>
      </c>
      <c r="V300" s="2" t="s">
        <v>26</v>
      </c>
      <c r="W300" s="2" t="s">
        <v>26</v>
      </c>
      <c r="X300" s="2"/>
      <c r="Y300" s="2" t="s">
        <v>26</v>
      </c>
      <c r="Z300" s="2" t="s">
        <v>26</v>
      </c>
      <c r="AA300" s="2" t="s">
        <v>26</v>
      </c>
      <c r="AB300" s="2" t="s">
        <v>26</v>
      </c>
    </row>
    <row r="301" spans="1:28" ht="15">
      <c r="A301" s="7" t="str">
        <f t="shared" si="70"/>
        <v>080216A</v>
      </c>
      <c r="B301" s="7" t="str">
        <f t="shared" si="69"/>
        <v>08</v>
      </c>
      <c r="C301" s="1" t="s">
        <v>337</v>
      </c>
      <c r="D301" s="66" t="s">
        <v>416</v>
      </c>
      <c r="E301" s="1" t="str">
        <f t="shared" si="71"/>
        <v>02</v>
      </c>
      <c r="F301" s="1" t="s">
        <v>11</v>
      </c>
      <c r="G301" s="2" t="s">
        <v>26</v>
      </c>
      <c r="H301" s="2" t="s">
        <v>26</v>
      </c>
      <c r="I301" s="2" t="s">
        <v>26</v>
      </c>
      <c r="J301" s="2" t="s">
        <v>26</v>
      </c>
      <c r="K301" s="2" t="s">
        <v>26</v>
      </c>
      <c r="L301" s="2" t="s">
        <v>26</v>
      </c>
      <c r="M301" s="2" t="s">
        <v>26</v>
      </c>
      <c r="O301" s="2" t="s">
        <v>26</v>
      </c>
      <c r="P301" s="2" t="s">
        <v>26</v>
      </c>
      <c r="Q301" s="2" t="s">
        <v>26</v>
      </c>
      <c r="R301" s="2" t="s">
        <v>26</v>
      </c>
      <c r="S301" s="2"/>
      <c r="T301" s="2" t="s">
        <v>26</v>
      </c>
      <c r="U301" s="2" t="s">
        <v>26</v>
      </c>
      <c r="V301" s="2" t="s">
        <v>26</v>
      </c>
      <c r="W301" s="2" t="s">
        <v>26</v>
      </c>
      <c r="X301" s="2"/>
      <c r="Y301" s="2" t="s">
        <v>26</v>
      </c>
      <c r="Z301" s="2" t="s">
        <v>26</v>
      </c>
      <c r="AA301" s="2" t="s">
        <v>26</v>
      </c>
      <c r="AB301" s="2" t="s">
        <v>26</v>
      </c>
    </row>
    <row r="302" spans="1:28" ht="15">
      <c r="A302" s="7" t="str">
        <f t="shared" si="70"/>
        <v>080217A</v>
      </c>
      <c r="B302" s="7" t="str">
        <f t="shared" si="69"/>
        <v>08</v>
      </c>
      <c r="C302" s="1" t="s">
        <v>337</v>
      </c>
      <c r="D302" s="66" t="s">
        <v>417</v>
      </c>
      <c r="E302" s="1" t="str">
        <f t="shared" si="71"/>
        <v>02</v>
      </c>
      <c r="F302" s="1" t="s">
        <v>11</v>
      </c>
      <c r="G302" s="7">
        <v>6</v>
      </c>
      <c r="H302" s="7">
        <v>15</v>
      </c>
      <c r="I302" s="7">
        <v>12</v>
      </c>
      <c r="J302" s="65">
        <f t="shared" si="72"/>
        <v>6</v>
      </c>
      <c r="K302" s="65">
        <f t="shared" si="73"/>
        <v>3</v>
      </c>
      <c r="L302" s="65">
        <f t="shared" si="74"/>
        <v>3</v>
      </c>
      <c r="M302" s="65">
        <f>+'ふん尿排泄原単位'!$K$7*365/(L302*10*1000)</f>
        <v>0.7835333333333334</v>
      </c>
      <c r="O302" s="65">
        <f t="shared" si="75"/>
        <v>6</v>
      </c>
      <c r="P302" s="65">
        <f t="shared" si="76"/>
        <v>3</v>
      </c>
      <c r="Q302" s="65">
        <f t="shared" si="77"/>
        <v>3</v>
      </c>
      <c r="R302" s="65">
        <f>+'ふん尿排泄原単位'!$K$7*365/(Q302*10*1000)</f>
        <v>0.7835333333333334</v>
      </c>
      <c r="T302" s="65">
        <f t="shared" si="78"/>
        <v>3</v>
      </c>
      <c r="U302" s="65">
        <f t="shared" si="79"/>
        <v>3</v>
      </c>
      <c r="V302" s="65">
        <f t="shared" si="80"/>
        <v>3</v>
      </c>
      <c r="W302" s="65">
        <f>+'ふん尿排泄原単位'!$K$7*365/(V302*10*1000)</f>
        <v>0.7835333333333334</v>
      </c>
      <c r="Y302" s="65">
        <f t="shared" si="81"/>
        <v>2</v>
      </c>
      <c r="Z302" s="65">
        <f t="shared" si="82"/>
        <v>3</v>
      </c>
      <c r="AA302" s="65">
        <f t="shared" si="83"/>
        <v>2</v>
      </c>
      <c r="AB302" s="65">
        <f>+'ふん尿排泄原単位'!$K$7*365/(AA302*10*1000)</f>
        <v>1.1753000000000002</v>
      </c>
    </row>
    <row r="303" spans="1:28" ht="15">
      <c r="A303" s="7" t="str">
        <f t="shared" si="70"/>
        <v>080218A</v>
      </c>
      <c r="B303" s="7" t="str">
        <f t="shared" si="69"/>
        <v>08</v>
      </c>
      <c r="C303" s="1" t="s">
        <v>337</v>
      </c>
      <c r="D303" s="66" t="s">
        <v>418</v>
      </c>
      <c r="E303" s="1" t="str">
        <f t="shared" si="71"/>
        <v>02</v>
      </c>
      <c r="F303" s="1" t="s">
        <v>11</v>
      </c>
      <c r="G303" s="7">
        <v>6</v>
      </c>
      <c r="H303" s="7">
        <v>15</v>
      </c>
      <c r="I303" s="7">
        <v>12</v>
      </c>
      <c r="J303" s="65">
        <f t="shared" si="72"/>
        <v>6</v>
      </c>
      <c r="K303" s="65">
        <f t="shared" si="73"/>
        <v>3</v>
      </c>
      <c r="L303" s="65">
        <f t="shared" si="74"/>
        <v>3</v>
      </c>
      <c r="M303" s="65">
        <f>+'ふん尿排泄原単位'!$K$7*365/(L303*10*1000)</f>
        <v>0.7835333333333334</v>
      </c>
      <c r="O303" s="65">
        <f t="shared" si="75"/>
        <v>6</v>
      </c>
      <c r="P303" s="65">
        <f t="shared" si="76"/>
        <v>3</v>
      </c>
      <c r="Q303" s="65">
        <f t="shared" si="77"/>
        <v>3</v>
      </c>
      <c r="R303" s="65">
        <f>+'ふん尿排泄原単位'!$K$7*365/(Q303*10*1000)</f>
        <v>0.7835333333333334</v>
      </c>
      <c r="T303" s="65">
        <f t="shared" si="78"/>
        <v>3</v>
      </c>
      <c r="U303" s="65">
        <f t="shared" si="79"/>
        <v>3</v>
      </c>
      <c r="V303" s="65">
        <f t="shared" si="80"/>
        <v>3</v>
      </c>
      <c r="W303" s="65">
        <f>+'ふん尿排泄原単位'!$K$7*365/(V303*10*1000)</f>
        <v>0.7835333333333334</v>
      </c>
      <c r="Y303" s="65">
        <f t="shared" si="81"/>
        <v>2</v>
      </c>
      <c r="Z303" s="65">
        <f t="shared" si="82"/>
        <v>3</v>
      </c>
      <c r="AA303" s="65">
        <f t="shared" si="83"/>
        <v>2</v>
      </c>
      <c r="AB303" s="65">
        <f>+'ふん尿排泄原単位'!$K$7*365/(AA303*10*1000)</f>
        <v>1.1753000000000002</v>
      </c>
    </row>
    <row r="304" spans="1:28" ht="15">
      <c r="A304" s="7" t="str">
        <f t="shared" si="70"/>
        <v>080218B</v>
      </c>
      <c r="B304" s="7" t="str">
        <f t="shared" si="69"/>
        <v>08</v>
      </c>
      <c r="C304" s="1" t="s">
        <v>337</v>
      </c>
      <c r="D304" s="63" t="s">
        <v>419</v>
      </c>
      <c r="E304" s="1" t="str">
        <f t="shared" si="71"/>
        <v>02</v>
      </c>
      <c r="F304" s="1" t="s">
        <v>11</v>
      </c>
      <c r="G304" s="2" t="s">
        <v>26</v>
      </c>
      <c r="H304" s="2" t="s">
        <v>26</v>
      </c>
      <c r="I304" s="2" t="s">
        <v>26</v>
      </c>
      <c r="J304" s="2" t="s">
        <v>26</v>
      </c>
      <c r="K304" s="2" t="s">
        <v>26</v>
      </c>
      <c r="L304" s="2" t="s">
        <v>26</v>
      </c>
      <c r="M304" s="2" t="s">
        <v>26</v>
      </c>
      <c r="O304" s="2" t="s">
        <v>26</v>
      </c>
      <c r="P304" s="2" t="s">
        <v>26</v>
      </c>
      <c r="Q304" s="2" t="s">
        <v>26</v>
      </c>
      <c r="R304" s="2" t="s">
        <v>26</v>
      </c>
      <c r="S304" s="2"/>
      <c r="T304" s="2" t="s">
        <v>26</v>
      </c>
      <c r="U304" s="2" t="s">
        <v>26</v>
      </c>
      <c r="V304" s="2" t="s">
        <v>26</v>
      </c>
      <c r="W304" s="2" t="s">
        <v>26</v>
      </c>
      <c r="X304" s="2"/>
      <c r="Y304" s="2" t="s">
        <v>26</v>
      </c>
      <c r="Z304" s="2" t="s">
        <v>26</v>
      </c>
      <c r="AA304" s="2" t="s">
        <v>26</v>
      </c>
      <c r="AB304" s="2" t="s">
        <v>26</v>
      </c>
    </row>
    <row r="305" spans="1:28" ht="15">
      <c r="A305" s="7" t="str">
        <f t="shared" si="70"/>
        <v>080301A</v>
      </c>
      <c r="B305" s="7" t="str">
        <f t="shared" si="69"/>
        <v>08</v>
      </c>
      <c r="C305" s="1" t="s">
        <v>337</v>
      </c>
      <c r="D305" s="66" t="s">
        <v>399</v>
      </c>
      <c r="E305" s="1" t="str">
        <f t="shared" si="71"/>
        <v>03</v>
      </c>
      <c r="F305" s="1" t="s">
        <v>7</v>
      </c>
      <c r="G305" s="7">
        <v>10</v>
      </c>
      <c r="H305" s="7">
        <v>18</v>
      </c>
      <c r="I305" s="7">
        <v>12</v>
      </c>
      <c r="J305" s="65">
        <f t="shared" si="72"/>
        <v>10</v>
      </c>
      <c r="K305" s="65">
        <f t="shared" si="73"/>
        <v>3</v>
      </c>
      <c r="L305" s="65">
        <f t="shared" si="74"/>
        <v>3</v>
      </c>
      <c r="M305" s="65">
        <f>+'ふん尿排泄原単位'!$K$7*365/(L305*10*1000)</f>
        <v>0.7835333333333334</v>
      </c>
      <c r="O305" s="65">
        <f t="shared" si="75"/>
        <v>10</v>
      </c>
      <c r="P305" s="65">
        <f t="shared" si="76"/>
        <v>3</v>
      </c>
      <c r="Q305" s="65">
        <f t="shared" si="77"/>
        <v>3</v>
      </c>
      <c r="R305" s="65">
        <f>+'ふん尿排泄原単位'!$K$7*365/(Q305*10*1000)</f>
        <v>0.7835333333333334</v>
      </c>
      <c r="T305" s="65">
        <f t="shared" si="78"/>
        <v>5</v>
      </c>
      <c r="U305" s="65">
        <f t="shared" si="79"/>
        <v>3</v>
      </c>
      <c r="V305" s="65">
        <f t="shared" si="80"/>
        <v>3</v>
      </c>
      <c r="W305" s="65">
        <f>+'ふん尿排泄原単位'!$K$7*365/(V305*10*1000)</f>
        <v>0.7835333333333334</v>
      </c>
      <c r="Y305" s="65">
        <f t="shared" si="81"/>
        <v>3.3333333333333335</v>
      </c>
      <c r="Z305" s="65">
        <f t="shared" si="82"/>
        <v>3</v>
      </c>
      <c r="AA305" s="65">
        <f t="shared" si="83"/>
        <v>3</v>
      </c>
      <c r="AB305" s="65">
        <f>+'ふん尿排泄原単位'!$K$7*365/(AA305*10*1000)</f>
        <v>0.7835333333333334</v>
      </c>
    </row>
    <row r="306" spans="1:28" ht="15">
      <c r="A306" s="7" t="str">
        <f t="shared" si="70"/>
        <v>080302A</v>
      </c>
      <c r="B306" s="7" t="str">
        <f t="shared" si="69"/>
        <v>08</v>
      </c>
      <c r="C306" s="1" t="s">
        <v>337</v>
      </c>
      <c r="D306" s="66" t="s">
        <v>400</v>
      </c>
      <c r="E306" s="1" t="str">
        <f t="shared" si="71"/>
        <v>03</v>
      </c>
      <c r="F306" s="1" t="s">
        <v>7</v>
      </c>
      <c r="G306" s="7">
        <v>10</v>
      </c>
      <c r="H306" s="7">
        <v>18</v>
      </c>
      <c r="I306" s="7">
        <v>12</v>
      </c>
      <c r="J306" s="65">
        <f t="shared" si="72"/>
        <v>10</v>
      </c>
      <c r="K306" s="65">
        <f t="shared" si="73"/>
        <v>3</v>
      </c>
      <c r="L306" s="65">
        <f t="shared" si="74"/>
        <v>3</v>
      </c>
      <c r="M306" s="65">
        <f>+'ふん尿排泄原単位'!$K$7*365/(L306*10*1000)</f>
        <v>0.7835333333333334</v>
      </c>
      <c r="O306" s="65">
        <f t="shared" si="75"/>
        <v>10</v>
      </c>
      <c r="P306" s="65">
        <f t="shared" si="76"/>
        <v>3</v>
      </c>
      <c r="Q306" s="65">
        <f t="shared" si="77"/>
        <v>3</v>
      </c>
      <c r="R306" s="65">
        <f>+'ふん尿排泄原単位'!$K$7*365/(Q306*10*1000)</f>
        <v>0.7835333333333334</v>
      </c>
      <c r="T306" s="65">
        <f t="shared" si="78"/>
        <v>5</v>
      </c>
      <c r="U306" s="65">
        <f t="shared" si="79"/>
        <v>3</v>
      </c>
      <c r="V306" s="65">
        <f t="shared" si="80"/>
        <v>3</v>
      </c>
      <c r="W306" s="65">
        <f>+'ふん尿排泄原単位'!$K$7*365/(V306*10*1000)</f>
        <v>0.7835333333333334</v>
      </c>
      <c r="Y306" s="65">
        <f t="shared" si="81"/>
        <v>3.3333333333333335</v>
      </c>
      <c r="Z306" s="65">
        <f t="shared" si="82"/>
        <v>3</v>
      </c>
      <c r="AA306" s="65">
        <f t="shared" si="83"/>
        <v>3</v>
      </c>
      <c r="AB306" s="65">
        <f>+'ふん尿排泄原単位'!$K$7*365/(AA306*10*1000)</f>
        <v>0.7835333333333334</v>
      </c>
    </row>
    <row r="307" spans="1:28" ht="15">
      <c r="A307" s="7" t="str">
        <f t="shared" si="70"/>
        <v>080303A</v>
      </c>
      <c r="B307" s="7" t="str">
        <f t="shared" si="69"/>
        <v>08</v>
      </c>
      <c r="C307" s="1" t="s">
        <v>337</v>
      </c>
      <c r="D307" s="66" t="s">
        <v>401</v>
      </c>
      <c r="E307" s="1" t="str">
        <f t="shared" si="71"/>
        <v>03</v>
      </c>
      <c r="F307" s="1" t="s">
        <v>7</v>
      </c>
      <c r="G307" s="7">
        <v>11</v>
      </c>
      <c r="H307" s="7">
        <v>18</v>
      </c>
      <c r="I307" s="7">
        <v>12</v>
      </c>
      <c r="J307" s="65">
        <f t="shared" si="72"/>
        <v>11</v>
      </c>
      <c r="K307" s="65">
        <f t="shared" si="73"/>
        <v>3</v>
      </c>
      <c r="L307" s="65">
        <f t="shared" si="74"/>
        <v>3</v>
      </c>
      <c r="M307" s="65">
        <f>+'ふん尿排泄原単位'!$K$7*365/(L307*10*1000)</f>
        <v>0.7835333333333334</v>
      </c>
      <c r="O307" s="65">
        <f t="shared" si="75"/>
        <v>11</v>
      </c>
      <c r="P307" s="65">
        <f t="shared" si="76"/>
        <v>3</v>
      </c>
      <c r="Q307" s="65">
        <f t="shared" si="77"/>
        <v>3</v>
      </c>
      <c r="R307" s="65">
        <f>+'ふん尿排泄原単位'!$K$7*365/(Q307*10*1000)</f>
        <v>0.7835333333333334</v>
      </c>
      <c r="T307" s="65">
        <f t="shared" si="78"/>
        <v>5.5</v>
      </c>
      <c r="U307" s="65">
        <f t="shared" si="79"/>
        <v>3</v>
      </c>
      <c r="V307" s="65">
        <f t="shared" si="80"/>
        <v>3</v>
      </c>
      <c r="W307" s="65">
        <f>+'ふん尿排泄原単位'!$K$7*365/(V307*10*1000)</f>
        <v>0.7835333333333334</v>
      </c>
      <c r="Y307" s="65">
        <f t="shared" si="81"/>
        <v>3.6666666666666665</v>
      </c>
      <c r="Z307" s="65">
        <f t="shared" si="82"/>
        <v>3</v>
      </c>
      <c r="AA307" s="65">
        <f t="shared" si="83"/>
        <v>3</v>
      </c>
      <c r="AB307" s="65">
        <f>+'ふん尿排泄原単位'!$K$7*365/(AA307*10*1000)</f>
        <v>0.7835333333333334</v>
      </c>
    </row>
    <row r="308" spans="1:28" ht="15">
      <c r="A308" s="7" t="str">
        <f t="shared" si="70"/>
        <v>080304A</v>
      </c>
      <c r="B308" s="7" t="str">
        <f t="shared" si="69"/>
        <v>08</v>
      </c>
      <c r="C308" s="1" t="s">
        <v>337</v>
      </c>
      <c r="D308" s="66" t="s">
        <v>402</v>
      </c>
      <c r="E308" s="1" t="str">
        <f t="shared" si="71"/>
        <v>03</v>
      </c>
      <c r="F308" s="1" t="s">
        <v>7</v>
      </c>
      <c r="G308" s="7">
        <v>10</v>
      </c>
      <c r="H308" s="7">
        <v>18</v>
      </c>
      <c r="I308" s="7">
        <v>12</v>
      </c>
      <c r="J308" s="65">
        <f t="shared" si="72"/>
        <v>10</v>
      </c>
      <c r="K308" s="65">
        <f t="shared" si="73"/>
        <v>3</v>
      </c>
      <c r="L308" s="65">
        <f t="shared" si="74"/>
        <v>3</v>
      </c>
      <c r="M308" s="65">
        <f>+'ふん尿排泄原単位'!$K$7*365/(L308*10*1000)</f>
        <v>0.7835333333333334</v>
      </c>
      <c r="O308" s="65">
        <f t="shared" si="75"/>
        <v>10</v>
      </c>
      <c r="P308" s="65">
        <f t="shared" si="76"/>
        <v>3</v>
      </c>
      <c r="Q308" s="65">
        <f t="shared" si="77"/>
        <v>3</v>
      </c>
      <c r="R308" s="65">
        <f>+'ふん尿排泄原単位'!$K$7*365/(Q308*10*1000)</f>
        <v>0.7835333333333334</v>
      </c>
      <c r="T308" s="65">
        <f t="shared" si="78"/>
        <v>5</v>
      </c>
      <c r="U308" s="65">
        <f t="shared" si="79"/>
        <v>3</v>
      </c>
      <c r="V308" s="65">
        <f t="shared" si="80"/>
        <v>3</v>
      </c>
      <c r="W308" s="65">
        <f>+'ふん尿排泄原単位'!$K$7*365/(V308*10*1000)</f>
        <v>0.7835333333333334</v>
      </c>
      <c r="Y308" s="65">
        <f t="shared" si="81"/>
        <v>3.3333333333333335</v>
      </c>
      <c r="Z308" s="65">
        <f t="shared" si="82"/>
        <v>3</v>
      </c>
      <c r="AA308" s="65">
        <f t="shared" si="83"/>
        <v>3</v>
      </c>
      <c r="AB308" s="65">
        <f>+'ふん尿排泄原単位'!$K$7*365/(AA308*10*1000)</f>
        <v>0.7835333333333334</v>
      </c>
    </row>
    <row r="309" spans="1:28" ht="15">
      <c r="A309" s="7" t="str">
        <f t="shared" si="70"/>
        <v>080305A</v>
      </c>
      <c r="B309" s="7" t="str">
        <f t="shared" si="69"/>
        <v>08</v>
      </c>
      <c r="C309" s="1" t="s">
        <v>337</v>
      </c>
      <c r="D309" s="66" t="s">
        <v>403</v>
      </c>
      <c r="E309" s="1" t="str">
        <f t="shared" si="71"/>
        <v>03</v>
      </c>
      <c r="F309" s="1" t="s">
        <v>7</v>
      </c>
      <c r="G309" s="7">
        <v>10</v>
      </c>
      <c r="H309" s="7">
        <v>18</v>
      </c>
      <c r="I309" s="7">
        <v>12</v>
      </c>
      <c r="J309" s="65">
        <f t="shared" si="72"/>
        <v>10</v>
      </c>
      <c r="K309" s="65">
        <f t="shared" si="73"/>
        <v>3</v>
      </c>
      <c r="L309" s="65">
        <f t="shared" si="74"/>
        <v>3</v>
      </c>
      <c r="M309" s="65">
        <f>+'ふん尿排泄原単位'!$K$7*365/(L309*10*1000)</f>
        <v>0.7835333333333334</v>
      </c>
      <c r="O309" s="65">
        <f t="shared" si="75"/>
        <v>10</v>
      </c>
      <c r="P309" s="65">
        <f t="shared" si="76"/>
        <v>3</v>
      </c>
      <c r="Q309" s="65">
        <f t="shared" si="77"/>
        <v>3</v>
      </c>
      <c r="R309" s="65">
        <f>+'ふん尿排泄原単位'!$K$7*365/(Q309*10*1000)</f>
        <v>0.7835333333333334</v>
      </c>
      <c r="T309" s="65">
        <f t="shared" si="78"/>
        <v>5</v>
      </c>
      <c r="U309" s="65">
        <f t="shared" si="79"/>
        <v>3</v>
      </c>
      <c r="V309" s="65">
        <f t="shared" si="80"/>
        <v>3</v>
      </c>
      <c r="W309" s="65">
        <f>+'ふん尿排泄原単位'!$K$7*365/(V309*10*1000)</f>
        <v>0.7835333333333334</v>
      </c>
      <c r="Y309" s="65">
        <f t="shared" si="81"/>
        <v>3.3333333333333335</v>
      </c>
      <c r="Z309" s="65">
        <f t="shared" si="82"/>
        <v>3</v>
      </c>
      <c r="AA309" s="65">
        <f t="shared" si="83"/>
        <v>3</v>
      </c>
      <c r="AB309" s="65">
        <f>+'ふん尿排泄原単位'!$K$7*365/(AA309*10*1000)</f>
        <v>0.7835333333333334</v>
      </c>
    </row>
    <row r="310" spans="1:28" ht="15">
      <c r="A310" s="7" t="str">
        <f t="shared" si="70"/>
        <v>080306A</v>
      </c>
      <c r="B310" s="7" t="str">
        <f t="shared" si="69"/>
        <v>08</v>
      </c>
      <c r="C310" s="1" t="s">
        <v>337</v>
      </c>
      <c r="D310" s="66" t="s">
        <v>404</v>
      </c>
      <c r="E310" s="1" t="str">
        <f t="shared" si="71"/>
        <v>03</v>
      </c>
      <c r="F310" s="1" t="s">
        <v>7</v>
      </c>
      <c r="G310" s="2" t="s">
        <v>26</v>
      </c>
      <c r="H310" s="2" t="s">
        <v>26</v>
      </c>
      <c r="I310" s="2" t="s">
        <v>26</v>
      </c>
      <c r="J310" s="2" t="s">
        <v>26</v>
      </c>
      <c r="K310" s="2" t="s">
        <v>26</v>
      </c>
      <c r="L310" s="2" t="s">
        <v>26</v>
      </c>
      <c r="M310" s="2" t="s">
        <v>26</v>
      </c>
      <c r="O310" s="2" t="s">
        <v>26</v>
      </c>
      <c r="P310" s="2" t="s">
        <v>26</v>
      </c>
      <c r="Q310" s="2" t="s">
        <v>26</v>
      </c>
      <c r="R310" s="2" t="s">
        <v>26</v>
      </c>
      <c r="S310" s="2"/>
      <c r="T310" s="2" t="s">
        <v>26</v>
      </c>
      <c r="U310" s="2" t="s">
        <v>26</v>
      </c>
      <c r="V310" s="2" t="s">
        <v>26</v>
      </c>
      <c r="W310" s="2" t="s">
        <v>26</v>
      </c>
      <c r="X310" s="2"/>
      <c r="Y310" s="2" t="s">
        <v>26</v>
      </c>
      <c r="Z310" s="2" t="s">
        <v>26</v>
      </c>
      <c r="AA310" s="2" t="s">
        <v>26</v>
      </c>
      <c r="AB310" s="2" t="s">
        <v>26</v>
      </c>
    </row>
    <row r="311" spans="1:28" ht="15">
      <c r="A311" s="7" t="str">
        <f t="shared" si="70"/>
        <v>080307A</v>
      </c>
      <c r="B311" s="7" t="str">
        <f t="shared" si="69"/>
        <v>08</v>
      </c>
      <c r="C311" s="1" t="s">
        <v>337</v>
      </c>
      <c r="D311" s="66" t="s">
        <v>405</v>
      </c>
      <c r="E311" s="1" t="str">
        <f t="shared" si="71"/>
        <v>03</v>
      </c>
      <c r="F311" s="1" t="s">
        <v>7</v>
      </c>
      <c r="G311" s="7">
        <v>10</v>
      </c>
      <c r="H311" s="7">
        <v>18</v>
      </c>
      <c r="I311" s="7">
        <v>12</v>
      </c>
      <c r="J311" s="65">
        <f t="shared" si="72"/>
        <v>10</v>
      </c>
      <c r="K311" s="65">
        <f t="shared" si="73"/>
        <v>3</v>
      </c>
      <c r="L311" s="65">
        <f t="shared" si="74"/>
        <v>3</v>
      </c>
      <c r="M311" s="65">
        <f>+'ふん尿排泄原単位'!$K$7*365/(L311*10*1000)</f>
        <v>0.7835333333333334</v>
      </c>
      <c r="O311" s="65">
        <f t="shared" si="75"/>
        <v>10</v>
      </c>
      <c r="P311" s="65">
        <f t="shared" si="76"/>
        <v>3</v>
      </c>
      <c r="Q311" s="65">
        <f t="shared" si="77"/>
        <v>3</v>
      </c>
      <c r="R311" s="65">
        <f>+'ふん尿排泄原単位'!$K$7*365/(Q311*10*1000)</f>
        <v>0.7835333333333334</v>
      </c>
      <c r="T311" s="65">
        <f t="shared" si="78"/>
        <v>5</v>
      </c>
      <c r="U311" s="65">
        <f t="shared" si="79"/>
        <v>3</v>
      </c>
      <c r="V311" s="65">
        <f t="shared" si="80"/>
        <v>3</v>
      </c>
      <c r="W311" s="65">
        <f>+'ふん尿排泄原単位'!$K$7*365/(V311*10*1000)</f>
        <v>0.7835333333333334</v>
      </c>
      <c r="Y311" s="65">
        <f t="shared" si="81"/>
        <v>3.3333333333333335</v>
      </c>
      <c r="Z311" s="65">
        <f t="shared" si="82"/>
        <v>3</v>
      </c>
      <c r="AA311" s="65">
        <f t="shared" si="83"/>
        <v>3</v>
      </c>
      <c r="AB311" s="65">
        <f>+'ふん尿排泄原単位'!$K$7*365/(AA311*10*1000)</f>
        <v>0.7835333333333334</v>
      </c>
    </row>
    <row r="312" spans="1:28" ht="15">
      <c r="A312" s="7" t="str">
        <f t="shared" si="70"/>
        <v>080308A</v>
      </c>
      <c r="B312" s="7" t="str">
        <f t="shared" si="69"/>
        <v>08</v>
      </c>
      <c r="C312" s="1" t="s">
        <v>337</v>
      </c>
      <c r="D312" s="66" t="s">
        <v>406</v>
      </c>
      <c r="E312" s="1" t="str">
        <f t="shared" si="71"/>
        <v>03</v>
      </c>
      <c r="F312" s="1" t="s">
        <v>7</v>
      </c>
      <c r="G312" s="2" t="s">
        <v>26</v>
      </c>
      <c r="H312" s="2" t="s">
        <v>26</v>
      </c>
      <c r="I312" s="2" t="s">
        <v>26</v>
      </c>
      <c r="J312" s="2" t="s">
        <v>26</v>
      </c>
      <c r="K312" s="2" t="s">
        <v>26</v>
      </c>
      <c r="L312" s="2" t="s">
        <v>26</v>
      </c>
      <c r="M312" s="2" t="s">
        <v>26</v>
      </c>
      <c r="O312" s="2" t="s">
        <v>26</v>
      </c>
      <c r="P312" s="2" t="s">
        <v>26</v>
      </c>
      <c r="Q312" s="2" t="s">
        <v>26</v>
      </c>
      <c r="R312" s="2" t="s">
        <v>26</v>
      </c>
      <c r="S312" s="2"/>
      <c r="T312" s="2" t="s">
        <v>26</v>
      </c>
      <c r="U312" s="2" t="s">
        <v>26</v>
      </c>
      <c r="V312" s="2" t="s">
        <v>26</v>
      </c>
      <c r="W312" s="2" t="s">
        <v>26</v>
      </c>
      <c r="X312" s="2"/>
      <c r="Y312" s="2" t="s">
        <v>26</v>
      </c>
      <c r="Z312" s="2" t="s">
        <v>26</v>
      </c>
      <c r="AA312" s="2" t="s">
        <v>26</v>
      </c>
      <c r="AB312" s="2" t="s">
        <v>26</v>
      </c>
    </row>
    <row r="313" spans="1:28" ht="15">
      <c r="A313" s="7" t="str">
        <f t="shared" si="70"/>
        <v>080309A</v>
      </c>
      <c r="B313" s="7" t="str">
        <f t="shared" si="69"/>
        <v>08</v>
      </c>
      <c r="C313" s="1" t="s">
        <v>337</v>
      </c>
      <c r="D313" s="66" t="s">
        <v>407</v>
      </c>
      <c r="E313" s="1" t="str">
        <f t="shared" si="71"/>
        <v>03</v>
      </c>
      <c r="F313" s="1" t="s">
        <v>7</v>
      </c>
      <c r="G313" s="7">
        <v>10</v>
      </c>
      <c r="H313" s="7">
        <v>18</v>
      </c>
      <c r="I313" s="7">
        <v>12</v>
      </c>
      <c r="J313" s="65">
        <f t="shared" si="72"/>
        <v>10</v>
      </c>
      <c r="K313" s="65">
        <f t="shared" si="73"/>
        <v>3</v>
      </c>
      <c r="L313" s="65">
        <f t="shared" si="74"/>
        <v>3</v>
      </c>
      <c r="M313" s="65">
        <f>+'ふん尿排泄原単位'!$K$7*365/(L313*10*1000)</f>
        <v>0.7835333333333334</v>
      </c>
      <c r="O313" s="65">
        <f t="shared" si="75"/>
        <v>10</v>
      </c>
      <c r="P313" s="65">
        <f t="shared" si="76"/>
        <v>3</v>
      </c>
      <c r="Q313" s="65">
        <f t="shared" si="77"/>
        <v>3</v>
      </c>
      <c r="R313" s="65">
        <f>+'ふん尿排泄原単位'!$K$7*365/(Q313*10*1000)</f>
        <v>0.7835333333333334</v>
      </c>
      <c r="T313" s="65">
        <f t="shared" si="78"/>
        <v>5</v>
      </c>
      <c r="U313" s="65">
        <f t="shared" si="79"/>
        <v>3</v>
      </c>
      <c r="V313" s="65">
        <f t="shared" si="80"/>
        <v>3</v>
      </c>
      <c r="W313" s="65">
        <f>+'ふん尿排泄原単位'!$K$7*365/(V313*10*1000)</f>
        <v>0.7835333333333334</v>
      </c>
      <c r="Y313" s="65">
        <f t="shared" si="81"/>
        <v>3.3333333333333335</v>
      </c>
      <c r="Z313" s="65">
        <f t="shared" si="82"/>
        <v>3</v>
      </c>
      <c r="AA313" s="65">
        <f t="shared" si="83"/>
        <v>3</v>
      </c>
      <c r="AB313" s="65">
        <f>+'ふん尿排泄原単位'!$K$7*365/(AA313*10*1000)</f>
        <v>0.7835333333333334</v>
      </c>
    </row>
    <row r="314" spans="1:28" ht="15">
      <c r="A314" s="7" t="str">
        <f t="shared" si="70"/>
        <v>080309B</v>
      </c>
      <c r="B314" s="7" t="str">
        <f t="shared" si="69"/>
        <v>08</v>
      </c>
      <c r="C314" s="1" t="s">
        <v>337</v>
      </c>
      <c r="D314" s="66" t="s">
        <v>408</v>
      </c>
      <c r="E314" s="1" t="str">
        <f t="shared" si="71"/>
        <v>03</v>
      </c>
      <c r="F314" s="1" t="s">
        <v>7</v>
      </c>
      <c r="G314" s="7">
        <v>10</v>
      </c>
      <c r="H314" s="7">
        <v>18</v>
      </c>
      <c r="I314" s="7">
        <v>12</v>
      </c>
      <c r="J314" s="65">
        <f t="shared" si="72"/>
        <v>10</v>
      </c>
      <c r="K314" s="65">
        <f t="shared" si="73"/>
        <v>3</v>
      </c>
      <c r="L314" s="65">
        <f t="shared" si="74"/>
        <v>3</v>
      </c>
      <c r="M314" s="65">
        <f>+'ふん尿排泄原単位'!$K$7*365/(L314*10*1000)</f>
        <v>0.7835333333333334</v>
      </c>
      <c r="O314" s="65">
        <f t="shared" si="75"/>
        <v>10</v>
      </c>
      <c r="P314" s="65">
        <f t="shared" si="76"/>
        <v>3</v>
      </c>
      <c r="Q314" s="65">
        <f t="shared" si="77"/>
        <v>3</v>
      </c>
      <c r="R314" s="65">
        <f>+'ふん尿排泄原単位'!$K$7*365/(Q314*10*1000)</f>
        <v>0.7835333333333334</v>
      </c>
      <c r="T314" s="65">
        <f t="shared" si="78"/>
        <v>5</v>
      </c>
      <c r="U314" s="65">
        <f t="shared" si="79"/>
        <v>3</v>
      </c>
      <c r="V314" s="65">
        <f t="shared" si="80"/>
        <v>3</v>
      </c>
      <c r="W314" s="65">
        <f>+'ふん尿排泄原単位'!$K$7*365/(V314*10*1000)</f>
        <v>0.7835333333333334</v>
      </c>
      <c r="Y314" s="65">
        <f t="shared" si="81"/>
        <v>3.3333333333333335</v>
      </c>
      <c r="Z314" s="65">
        <f t="shared" si="82"/>
        <v>3</v>
      </c>
      <c r="AA314" s="65">
        <f t="shared" si="83"/>
        <v>3</v>
      </c>
      <c r="AB314" s="65">
        <f>+'ふん尿排泄原単位'!$K$7*365/(AA314*10*1000)</f>
        <v>0.7835333333333334</v>
      </c>
    </row>
    <row r="315" spans="1:28" ht="15">
      <c r="A315" s="7" t="str">
        <f t="shared" si="70"/>
        <v>080310A</v>
      </c>
      <c r="B315" s="7" t="str">
        <f t="shared" si="69"/>
        <v>08</v>
      </c>
      <c r="C315" s="1" t="s">
        <v>337</v>
      </c>
      <c r="D315" s="66" t="s">
        <v>409</v>
      </c>
      <c r="E315" s="1" t="str">
        <f t="shared" si="71"/>
        <v>03</v>
      </c>
      <c r="F315" s="1" t="s">
        <v>7</v>
      </c>
      <c r="G315" s="2" t="s">
        <v>26</v>
      </c>
      <c r="H315" s="2" t="s">
        <v>26</v>
      </c>
      <c r="I315" s="2" t="s">
        <v>26</v>
      </c>
      <c r="J315" s="2" t="s">
        <v>26</v>
      </c>
      <c r="K315" s="2" t="s">
        <v>26</v>
      </c>
      <c r="L315" s="2" t="s">
        <v>26</v>
      </c>
      <c r="M315" s="2" t="s">
        <v>26</v>
      </c>
      <c r="O315" s="2" t="s">
        <v>26</v>
      </c>
      <c r="P315" s="2" t="s">
        <v>26</v>
      </c>
      <c r="Q315" s="2" t="s">
        <v>26</v>
      </c>
      <c r="R315" s="2" t="s">
        <v>26</v>
      </c>
      <c r="S315" s="2"/>
      <c r="T315" s="2" t="s">
        <v>26</v>
      </c>
      <c r="U315" s="2" t="s">
        <v>26</v>
      </c>
      <c r="V315" s="2" t="s">
        <v>26</v>
      </c>
      <c r="W315" s="2" t="s">
        <v>26</v>
      </c>
      <c r="X315" s="2"/>
      <c r="Y315" s="2" t="s">
        <v>26</v>
      </c>
      <c r="Z315" s="2" t="s">
        <v>26</v>
      </c>
      <c r="AA315" s="2" t="s">
        <v>26</v>
      </c>
      <c r="AB315" s="2" t="s">
        <v>26</v>
      </c>
    </row>
    <row r="316" spans="1:28" ht="15">
      <c r="A316" s="7" t="str">
        <f t="shared" si="70"/>
        <v>080311A</v>
      </c>
      <c r="B316" s="7" t="str">
        <f t="shared" si="69"/>
        <v>08</v>
      </c>
      <c r="C316" s="1" t="s">
        <v>337</v>
      </c>
      <c r="D316" s="66" t="s">
        <v>410</v>
      </c>
      <c r="E316" s="1" t="str">
        <f t="shared" si="71"/>
        <v>03</v>
      </c>
      <c r="F316" s="1" t="s">
        <v>7</v>
      </c>
      <c r="G316" s="2" t="s">
        <v>26</v>
      </c>
      <c r="H316" s="2" t="s">
        <v>26</v>
      </c>
      <c r="I316" s="2" t="s">
        <v>26</v>
      </c>
      <c r="J316" s="2" t="s">
        <v>26</v>
      </c>
      <c r="K316" s="2" t="s">
        <v>26</v>
      </c>
      <c r="L316" s="2" t="s">
        <v>26</v>
      </c>
      <c r="M316" s="2" t="s">
        <v>26</v>
      </c>
      <c r="O316" s="2" t="s">
        <v>26</v>
      </c>
      <c r="P316" s="2" t="s">
        <v>26</v>
      </c>
      <c r="Q316" s="2" t="s">
        <v>26</v>
      </c>
      <c r="R316" s="2" t="s">
        <v>26</v>
      </c>
      <c r="S316" s="2"/>
      <c r="T316" s="2" t="s">
        <v>26</v>
      </c>
      <c r="U316" s="2" t="s">
        <v>26</v>
      </c>
      <c r="V316" s="2" t="s">
        <v>26</v>
      </c>
      <c r="W316" s="2" t="s">
        <v>26</v>
      </c>
      <c r="X316" s="2"/>
      <c r="Y316" s="2" t="s">
        <v>26</v>
      </c>
      <c r="Z316" s="2" t="s">
        <v>26</v>
      </c>
      <c r="AA316" s="2" t="s">
        <v>26</v>
      </c>
      <c r="AB316" s="2" t="s">
        <v>26</v>
      </c>
    </row>
    <row r="317" spans="1:28" ht="15">
      <c r="A317" s="7" t="str">
        <f t="shared" si="70"/>
        <v>080312A</v>
      </c>
      <c r="B317" s="7" t="str">
        <f t="shared" si="69"/>
        <v>08</v>
      </c>
      <c r="C317" s="1" t="s">
        <v>337</v>
      </c>
      <c r="D317" s="66" t="s">
        <v>411</v>
      </c>
      <c r="E317" s="1" t="str">
        <f t="shared" si="71"/>
        <v>03</v>
      </c>
      <c r="F317" s="1" t="s">
        <v>7</v>
      </c>
      <c r="G317" s="2" t="s">
        <v>26</v>
      </c>
      <c r="H317" s="2" t="s">
        <v>26</v>
      </c>
      <c r="I317" s="2" t="s">
        <v>26</v>
      </c>
      <c r="J317" s="2" t="s">
        <v>26</v>
      </c>
      <c r="K317" s="2" t="s">
        <v>26</v>
      </c>
      <c r="L317" s="2" t="s">
        <v>26</v>
      </c>
      <c r="M317" s="2" t="s">
        <v>26</v>
      </c>
      <c r="O317" s="2" t="s">
        <v>26</v>
      </c>
      <c r="P317" s="2" t="s">
        <v>26</v>
      </c>
      <c r="Q317" s="2" t="s">
        <v>26</v>
      </c>
      <c r="R317" s="2" t="s">
        <v>26</v>
      </c>
      <c r="S317" s="2"/>
      <c r="T317" s="2" t="s">
        <v>26</v>
      </c>
      <c r="U317" s="2" t="s">
        <v>26</v>
      </c>
      <c r="V317" s="2" t="s">
        <v>26</v>
      </c>
      <c r="W317" s="2" t="s">
        <v>26</v>
      </c>
      <c r="X317" s="2"/>
      <c r="Y317" s="2" t="s">
        <v>26</v>
      </c>
      <c r="Z317" s="2" t="s">
        <v>26</v>
      </c>
      <c r="AA317" s="2" t="s">
        <v>26</v>
      </c>
      <c r="AB317" s="2" t="s">
        <v>26</v>
      </c>
    </row>
    <row r="318" spans="1:28" ht="15">
      <c r="A318" s="7" t="str">
        <f t="shared" si="70"/>
        <v>080312B</v>
      </c>
      <c r="B318" s="7" t="str">
        <f t="shared" si="69"/>
        <v>08</v>
      </c>
      <c r="C318" s="1" t="s">
        <v>337</v>
      </c>
      <c r="D318" s="66" t="s">
        <v>412</v>
      </c>
      <c r="E318" s="1" t="str">
        <f t="shared" si="71"/>
        <v>03</v>
      </c>
      <c r="F318" s="1" t="s">
        <v>7</v>
      </c>
      <c r="G318" s="2" t="s">
        <v>26</v>
      </c>
      <c r="H318" s="2" t="s">
        <v>26</v>
      </c>
      <c r="I318" s="2" t="s">
        <v>26</v>
      </c>
      <c r="J318" s="2" t="s">
        <v>26</v>
      </c>
      <c r="K318" s="2" t="s">
        <v>26</v>
      </c>
      <c r="L318" s="2" t="s">
        <v>26</v>
      </c>
      <c r="M318" s="2" t="s">
        <v>26</v>
      </c>
      <c r="O318" s="2" t="s">
        <v>26</v>
      </c>
      <c r="P318" s="2" t="s">
        <v>26</v>
      </c>
      <c r="Q318" s="2" t="s">
        <v>26</v>
      </c>
      <c r="R318" s="2" t="s">
        <v>26</v>
      </c>
      <c r="S318" s="2"/>
      <c r="T318" s="2" t="s">
        <v>26</v>
      </c>
      <c r="U318" s="2" t="s">
        <v>26</v>
      </c>
      <c r="V318" s="2" t="s">
        <v>26</v>
      </c>
      <c r="W318" s="2" t="s">
        <v>26</v>
      </c>
      <c r="X318" s="2"/>
      <c r="Y318" s="2" t="s">
        <v>26</v>
      </c>
      <c r="Z318" s="2" t="s">
        <v>26</v>
      </c>
      <c r="AA318" s="2" t="s">
        <v>26</v>
      </c>
      <c r="AB318" s="2" t="s">
        <v>26</v>
      </c>
    </row>
    <row r="319" spans="1:28" ht="15">
      <c r="A319" s="7" t="str">
        <f t="shared" si="70"/>
        <v>080313A</v>
      </c>
      <c r="B319" s="7" t="str">
        <f t="shared" si="69"/>
        <v>08</v>
      </c>
      <c r="C319" s="1" t="s">
        <v>337</v>
      </c>
      <c r="D319" s="66" t="s">
        <v>413</v>
      </c>
      <c r="E319" s="1" t="str">
        <f t="shared" si="71"/>
        <v>03</v>
      </c>
      <c r="F319" s="1" t="s">
        <v>7</v>
      </c>
      <c r="G319" s="7">
        <v>10</v>
      </c>
      <c r="H319" s="7">
        <v>18</v>
      </c>
      <c r="I319" s="7">
        <v>13</v>
      </c>
      <c r="J319" s="65">
        <f t="shared" si="72"/>
        <v>10</v>
      </c>
      <c r="K319" s="65">
        <f t="shared" si="73"/>
        <v>3.25</v>
      </c>
      <c r="L319" s="65">
        <f t="shared" si="74"/>
        <v>3.25</v>
      </c>
      <c r="M319" s="65">
        <f>+'ふん尿排泄原単位'!$K$7*365/(L319*10*1000)</f>
        <v>0.7232615384615386</v>
      </c>
      <c r="O319" s="65">
        <f t="shared" si="75"/>
        <v>10</v>
      </c>
      <c r="P319" s="65">
        <f t="shared" si="76"/>
        <v>3.25</v>
      </c>
      <c r="Q319" s="65">
        <f t="shared" si="77"/>
        <v>3</v>
      </c>
      <c r="R319" s="65">
        <f>+'ふん尿排泄原単位'!$K$7*365/(Q319*10*1000)</f>
        <v>0.7835333333333334</v>
      </c>
      <c r="T319" s="65">
        <f t="shared" si="78"/>
        <v>5</v>
      </c>
      <c r="U319" s="65">
        <f t="shared" si="79"/>
        <v>3.25</v>
      </c>
      <c r="V319" s="65">
        <f t="shared" si="80"/>
        <v>3</v>
      </c>
      <c r="W319" s="65">
        <f>+'ふん尿排泄原単位'!$K$7*365/(V319*10*1000)</f>
        <v>0.7835333333333334</v>
      </c>
      <c r="Y319" s="65">
        <f t="shared" si="81"/>
        <v>3.3333333333333335</v>
      </c>
      <c r="Z319" s="65">
        <f t="shared" si="82"/>
        <v>3.25</v>
      </c>
      <c r="AA319" s="65">
        <f t="shared" si="83"/>
        <v>3</v>
      </c>
      <c r="AB319" s="65">
        <f>+'ふん尿排泄原単位'!$K$7*365/(AA319*10*1000)</f>
        <v>0.7835333333333334</v>
      </c>
    </row>
    <row r="320" spans="1:28" ht="15">
      <c r="A320" s="7" t="str">
        <f t="shared" si="70"/>
        <v>080314A</v>
      </c>
      <c r="B320" s="7" t="str">
        <f t="shared" si="69"/>
        <v>08</v>
      </c>
      <c r="C320" s="1" t="s">
        <v>337</v>
      </c>
      <c r="D320" s="66" t="s">
        <v>414</v>
      </c>
      <c r="E320" s="1" t="str">
        <f t="shared" si="71"/>
        <v>03</v>
      </c>
      <c r="F320" s="1" t="s">
        <v>7</v>
      </c>
      <c r="G320" s="7">
        <v>10</v>
      </c>
      <c r="H320" s="7">
        <v>18</v>
      </c>
      <c r="I320" s="7">
        <v>13</v>
      </c>
      <c r="J320" s="65">
        <f t="shared" si="72"/>
        <v>10</v>
      </c>
      <c r="K320" s="65">
        <f t="shared" si="73"/>
        <v>3.25</v>
      </c>
      <c r="L320" s="65">
        <f t="shared" si="74"/>
        <v>3.25</v>
      </c>
      <c r="M320" s="65">
        <f>+'ふん尿排泄原単位'!$K$7*365/(L320*10*1000)</f>
        <v>0.7232615384615386</v>
      </c>
      <c r="O320" s="65">
        <f t="shared" si="75"/>
        <v>10</v>
      </c>
      <c r="P320" s="65">
        <f t="shared" si="76"/>
        <v>3.25</v>
      </c>
      <c r="Q320" s="65">
        <f t="shared" si="77"/>
        <v>3</v>
      </c>
      <c r="R320" s="65">
        <f>+'ふん尿排泄原単位'!$K$7*365/(Q320*10*1000)</f>
        <v>0.7835333333333334</v>
      </c>
      <c r="T320" s="65">
        <f t="shared" si="78"/>
        <v>5</v>
      </c>
      <c r="U320" s="65">
        <f t="shared" si="79"/>
        <v>3.25</v>
      </c>
      <c r="V320" s="65">
        <f t="shared" si="80"/>
        <v>3</v>
      </c>
      <c r="W320" s="65">
        <f>+'ふん尿排泄原単位'!$K$7*365/(V320*10*1000)</f>
        <v>0.7835333333333334</v>
      </c>
      <c r="Y320" s="65">
        <f t="shared" si="81"/>
        <v>3.3333333333333335</v>
      </c>
      <c r="Z320" s="65">
        <f t="shared" si="82"/>
        <v>3.25</v>
      </c>
      <c r="AA320" s="65">
        <f t="shared" si="83"/>
        <v>3</v>
      </c>
      <c r="AB320" s="65">
        <f>+'ふん尿排泄原単位'!$K$7*365/(AA320*10*1000)</f>
        <v>0.7835333333333334</v>
      </c>
    </row>
    <row r="321" spans="1:28" ht="15">
      <c r="A321" s="7" t="str">
        <f t="shared" si="70"/>
        <v>080315A</v>
      </c>
      <c r="B321" s="7" t="str">
        <f t="shared" si="69"/>
        <v>08</v>
      </c>
      <c r="C321" s="1" t="s">
        <v>337</v>
      </c>
      <c r="D321" s="66" t="s">
        <v>415</v>
      </c>
      <c r="E321" s="1" t="str">
        <f t="shared" si="71"/>
        <v>03</v>
      </c>
      <c r="F321" s="1" t="s">
        <v>7</v>
      </c>
      <c r="G321" s="7">
        <v>8</v>
      </c>
      <c r="H321" s="7">
        <v>20</v>
      </c>
      <c r="I321" s="7">
        <v>12</v>
      </c>
      <c r="J321" s="65">
        <f t="shared" si="72"/>
        <v>8</v>
      </c>
      <c r="K321" s="65">
        <f t="shared" si="73"/>
        <v>3</v>
      </c>
      <c r="L321" s="65">
        <f t="shared" si="74"/>
        <v>3</v>
      </c>
      <c r="M321" s="65">
        <f>+'ふん尿排泄原単位'!$K$7*365/(L321*10*1000)</f>
        <v>0.7835333333333334</v>
      </c>
      <c r="O321" s="65">
        <f t="shared" si="75"/>
        <v>8</v>
      </c>
      <c r="P321" s="65">
        <f t="shared" si="76"/>
        <v>3</v>
      </c>
      <c r="Q321" s="65">
        <f t="shared" si="77"/>
        <v>3</v>
      </c>
      <c r="R321" s="65">
        <f>+'ふん尿排泄原単位'!$K$7*365/(Q321*10*1000)</f>
        <v>0.7835333333333334</v>
      </c>
      <c r="T321" s="65">
        <f t="shared" si="78"/>
        <v>4</v>
      </c>
      <c r="U321" s="65">
        <f t="shared" si="79"/>
        <v>3</v>
      </c>
      <c r="V321" s="65">
        <f t="shared" si="80"/>
        <v>3</v>
      </c>
      <c r="W321" s="65">
        <f>+'ふん尿排泄原単位'!$K$7*365/(V321*10*1000)</f>
        <v>0.7835333333333334</v>
      </c>
      <c r="Y321" s="65">
        <f t="shared" si="81"/>
        <v>2.6666666666666665</v>
      </c>
      <c r="Z321" s="65">
        <f t="shared" si="82"/>
        <v>3</v>
      </c>
      <c r="AA321" s="65">
        <f t="shared" si="83"/>
        <v>2.6666666666666665</v>
      </c>
      <c r="AB321" s="65">
        <f>+'ふん尿排泄原単位'!$K$7*365/(AA321*10*1000)</f>
        <v>0.8814750000000002</v>
      </c>
    </row>
    <row r="322" spans="1:28" ht="15">
      <c r="A322" s="7" t="str">
        <f t="shared" si="70"/>
        <v>080316A</v>
      </c>
      <c r="B322" s="7" t="str">
        <f t="shared" si="69"/>
        <v>08</v>
      </c>
      <c r="C322" s="1" t="s">
        <v>337</v>
      </c>
      <c r="D322" s="66" t="s">
        <v>416</v>
      </c>
      <c r="E322" s="1" t="str">
        <f t="shared" si="71"/>
        <v>03</v>
      </c>
      <c r="F322" s="1" t="s">
        <v>7</v>
      </c>
      <c r="G322" s="7">
        <v>8</v>
      </c>
      <c r="H322" s="7">
        <v>20</v>
      </c>
      <c r="I322" s="7">
        <v>12</v>
      </c>
      <c r="J322" s="65">
        <f t="shared" si="72"/>
        <v>8</v>
      </c>
      <c r="K322" s="65">
        <f t="shared" si="73"/>
        <v>3</v>
      </c>
      <c r="L322" s="65">
        <f t="shared" si="74"/>
        <v>3</v>
      </c>
      <c r="M322" s="65">
        <f>+'ふん尿排泄原単位'!$K$7*365/(L322*10*1000)</f>
        <v>0.7835333333333334</v>
      </c>
      <c r="O322" s="65">
        <f t="shared" si="75"/>
        <v>8</v>
      </c>
      <c r="P322" s="65">
        <f t="shared" si="76"/>
        <v>3</v>
      </c>
      <c r="Q322" s="65">
        <f t="shared" si="77"/>
        <v>3</v>
      </c>
      <c r="R322" s="65">
        <f>+'ふん尿排泄原単位'!$K$7*365/(Q322*10*1000)</f>
        <v>0.7835333333333334</v>
      </c>
      <c r="T322" s="65">
        <f t="shared" si="78"/>
        <v>4</v>
      </c>
      <c r="U322" s="65">
        <f t="shared" si="79"/>
        <v>3</v>
      </c>
      <c r="V322" s="65">
        <f t="shared" si="80"/>
        <v>3</v>
      </c>
      <c r="W322" s="65">
        <f>+'ふん尿排泄原単位'!$K$7*365/(V322*10*1000)</f>
        <v>0.7835333333333334</v>
      </c>
      <c r="Y322" s="65">
        <f t="shared" si="81"/>
        <v>2.6666666666666665</v>
      </c>
      <c r="Z322" s="65">
        <f t="shared" si="82"/>
        <v>3</v>
      </c>
      <c r="AA322" s="65">
        <f t="shared" si="83"/>
        <v>2.6666666666666665</v>
      </c>
      <c r="AB322" s="65">
        <f>+'ふん尿排泄原単位'!$K$7*365/(AA322*10*1000)</f>
        <v>0.8814750000000002</v>
      </c>
    </row>
    <row r="323" spans="1:28" ht="15">
      <c r="A323" s="7" t="str">
        <f t="shared" si="70"/>
        <v>080317A</v>
      </c>
      <c r="B323" s="7" t="str">
        <f t="shared" si="69"/>
        <v>08</v>
      </c>
      <c r="C323" s="1" t="s">
        <v>337</v>
      </c>
      <c r="D323" s="66" t="s">
        <v>417</v>
      </c>
      <c r="E323" s="1" t="str">
        <f t="shared" si="71"/>
        <v>03</v>
      </c>
      <c r="F323" s="1" t="s">
        <v>7</v>
      </c>
      <c r="G323" s="7">
        <v>8</v>
      </c>
      <c r="H323" s="7">
        <v>20</v>
      </c>
      <c r="I323" s="7">
        <v>12</v>
      </c>
      <c r="J323" s="65">
        <f t="shared" si="72"/>
        <v>8</v>
      </c>
      <c r="K323" s="65">
        <f t="shared" si="73"/>
        <v>3</v>
      </c>
      <c r="L323" s="65">
        <f t="shared" si="74"/>
        <v>3</v>
      </c>
      <c r="M323" s="65">
        <f>+'ふん尿排泄原単位'!$K$7*365/(L323*10*1000)</f>
        <v>0.7835333333333334</v>
      </c>
      <c r="O323" s="65">
        <f t="shared" si="75"/>
        <v>8</v>
      </c>
      <c r="P323" s="65">
        <f t="shared" si="76"/>
        <v>3</v>
      </c>
      <c r="Q323" s="65">
        <f t="shared" si="77"/>
        <v>3</v>
      </c>
      <c r="R323" s="65">
        <f>+'ふん尿排泄原単位'!$K$7*365/(Q323*10*1000)</f>
        <v>0.7835333333333334</v>
      </c>
      <c r="T323" s="65">
        <f t="shared" si="78"/>
        <v>4</v>
      </c>
      <c r="U323" s="65">
        <f t="shared" si="79"/>
        <v>3</v>
      </c>
      <c r="V323" s="65">
        <f t="shared" si="80"/>
        <v>3</v>
      </c>
      <c r="W323" s="65">
        <f>+'ふん尿排泄原単位'!$K$7*365/(V323*10*1000)</f>
        <v>0.7835333333333334</v>
      </c>
      <c r="Y323" s="65">
        <f t="shared" si="81"/>
        <v>2.6666666666666665</v>
      </c>
      <c r="Z323" s="65">
        <f t="shared" si="82"/>
        <v>3</v>
      </c>
      <c r="AA323" s="65">
        <f t="shared" si="83"/>
        <v>2.6666666666666665</v>
      </c>
      <c r="AB323" s="65">
        <f>+'ふん尿排泄原単位'!$K$7*365/(AA323*10*1000)</f>
        <v>0.8814750000000002</v>
      </c>
    </row>
    <row r="324" spans="1:28" ht="15">
      <c r="A324" s="7" t="str">
        <f t="shared" si="70"/>
        <v>080318A</v>
      </c>
      <c r="B324" s="7" t="str">
        <f t="shared" si="69"/>
        <v>08</v>
      </c>
      <c r="C324" s="1" t="s">
        <v>337</v>
      </c>
      <c r="D324" s="66" t="s">
        <v>418</v>
      </c>
      <c r="E324" s="1" t="str">
        <f t="shared" si="71"/>
        <v>03</v>
      </c>
      <c r="F324" s="1" t="s">
        <v>7</v>
      </c>
      <c r="G324" s="7">
        <v>8</v>
      </c>
      <c r="H324" s="7">
        <v>20</v>
      </c>
      <c r="I324" s="7">
        <v>12</v>
      </c>
      <c r="J324" s="65">
        <f t="shared" si="72"/>
        <v>8</v>
      </c>
      <c r="K324" s="65">
        <f t="shared" si="73"/>
        <v>3</v>
      </c>
      <c r="L324" s="65">
        <f t="shared" si="74"/>
        <v>3</v>
      </c>
      <c r="M324" s="65">
        <f>+'ふん尿排泄原単位'!$K$7*365/(L324*10*1000)</f>
        <v>0.7835333333333334</v>
      </c>
      <c r="O324" s="65">
        <f t="shared" si="75"/>
        <v>8</v>
      </c>
      <c r="P324" s="65">
        <f t="shared" si="76"/>
        <v>3</v>
      </c>
      <c r="Q324" s="65">
        <f t="shared" si="77"/>
        <v>3</v>
      </c>
      <c r="R324" s="65">
        <f>+'ふん尿排泄原単位'!$K$7*365/(Q324*10*1000)</f>
        <v>0.7835333333333334</v>
      </c>
      <c r="T324" s="65">
        <f t="shared" si="78"/>
        <v>4</v>
      </c>
      <c r="U324" s="65">
        <f t="shared" si="79"/>
        <v>3</v>
      </c>
      <c r="V324" s="65">
        <f t="shared" si="80"/>
        <v>3</v>
      </c>
      <c r="W324" s="65">
        <f>+'ふん尿排泄原単位'!$K$7*365/(V324*10*1000)</f>
        <v>0.7835333333333334</v>
      </c>
      <c r="Y324" s="65">
        <f t="shared" si="81"/>
        <v>2.6666666666666665</v>
      </c>
      <c r="Z324" s="65">
        <f t="shared" si="82"/>
        <v>3</v>
      </c>
      <c r="AA324" s="65">
        <f t="shared" si="83"/>
        <v>2.6666666666666665</v>
      </c>
      <c r="AB324" s="65">
        <f>+'ふん尿排泄原単位'!$K$7*365/(AA324*10*1000)</f>
        <v>0.8814750000000002</v>
      </c>
    </row>
    <row r="325" spans="1:28" ht="15">
      <c r="A325" s="7" t="str">
        <f t="shared" si="70"/>
        <v>080318B</v>
      </c>
      <c r="B325" s="7" t="str">
        <f t="shared" si="69"/>
        <v>08</v>
      </c>
      <c r="C325" s="1" t="s">
        <v>337</v>
      </c>
      <c r="D325" s="63" t="s">
        <v>419</v>
      </c>
      <c r="E325" s="1" t="str">
        <f t="shared" si="71"/>
        <v>03</v>
      </c>
      <c r="F325" s="1" t="s">
        <v>7</v>
      </c>
      <c r="G325" s="2" t="s">
        <v>26</v>
      </c>
      <c r="H325" s="2" t="s">
        <v>26</v>
      </c>
      <c r="I325" s="2" t="s">
        <v>26</v>
      </c>
      <c r="J325" s="2" t="s">
        <v>26</v>
      </c>
      <c r="K325" s="2" t="s">
        <v>26</v>
      </c>
      <c r="L325" s="2" t="s">
        <v>26</v>
      </c>
      <c r="M325" s="2" t="s">
        <v>26</v>
      </c>
      <c r="O325" s="2" t="s">
        <v>26</v>
      </c>
      <c r="P325" s="2" t="s">
        <v>26</v>
      </c>
      <c r="Q325" s="2" t="s">
        <v>26</v>
      </c>
      <c r="R325" s="2" t="s">
        <v>26</v>
      </c>
      <c r="S325" s="2"/>
      <c r="T325" s="2" t="s">
        <v>26</v>
      </c>
      <c r="U325" s="2" t="s">
        <v>26</v>
      </c>
      <c r="V325" s="2" t="s">
        <v>26</v>
      </c>
      <c r="W325" s="2" t="s">
        <v>26</v>
      </c>
      <c r="X325" s="2"/>
      <c r="Y325" s="2" t="s">
        <v>26</v>
      </c>
      <c r="Z325" s="2" t="s">
        <v>26</v>
      </c>
      <c r="AA325" s="2" t="s">
        <v>26</v>
      </c>
      <c r="AB325" s="2" t="s">
        <v>26</v>
      </c>
    </row>
    <row r="326" spans="1:28" ht="15">
      <c r="A326" s="7" t="str">
        <f t="shared" si="70"/>
        <v>080401A</v>
      </c>
      <c r="B326" s="7" t="str">
        <f t="shared" si="69"/>
        <v>08</v>
      </c>
      <c r="C326" s="1" t="s">
        <v>337</v>
      </c>
      <c r="D326" s="66" t="s">
        <v>399</v>
      </c>
      <c r="E326" s="1" t="str">
        <f t="shared" si="71"/>
        <v>04</v>
      </c>
      <c r="F326" s="1" t="s">
        <v>6</v>
      </c>
      <c r="G326" s="7">
        <v>10</v>
      </c>
      <c r="H326" s="7">
        <v>16</v>
      </c>
      <c r="I326" s="7">
        <v>11</v>
      </c>
      <c r="J326" s="65">
        <f t="shared" si="72"/>
        <v>10</v>
      </c>
      <c r="K326" s="65">
        <f t="shared" si="73"/>
        <v>2.75</v>
      </c>
      <c r="L326" s="65">
        <f t="shared" si="74"/>
        <v>2.75</v>
      </c>
      <c r="M326" s="65">
        <f>+'ふん尿排泄原単位'!$K$7*365/(L326*10*1000)</f>
        <v>0.8547636363636365</v>
      </c>
      <c r="O326" s="65">
        <f t="shared" si="75"/>
        <v>10</v>
      </c>
      <c r="P326" s="65">
        <f t="shared" si="76"/>
        <v>2.75</v>
      </c>
      <c r="Q326" s="65">
        <f t="shared" si="77"/>
        <v>2.75</v>
      </c>
      <c r="R326" s="65">
        <f>+'ふん尿排泄原単位'!$K$7*365/(Q326*10*1000)</f>
        <v>0.8547636363636365</v>
      </c>
      <c r="T326" s="65">
        <f t="shared" si="78"/>
        <v>5</v>
      </c>
      <c r="U326" s="65">
        <f t="shared" si="79"/>
        <v>2.75</v>
      </c>
      <c r="V326" s="65">
        <f t="shared" si="80"/>
        <v>2.75</v>
      </c>
      <c r="W326" s="65">
        <f>+'ふん尿排泄原単位'!$K$7*365/(V326*10*1000)</f>
        <v>0.8547636363636365</v>
      </c>
      <c r="Y326" s="65">
        <f t="shared" si="81"/>
        <v>3.3333333333333335</v>
      </c>
      <c r="Z326" s="65">
        <f t="shared" si="82"/>
        <v>2.75</v>
      </c>
      <c r="AA326" s="65">
        <f t="shared" si="83"/>
        <v>2.75</v>
      </c>
      <c r="AB326" s="65">
        <f>+'ふん尿排泄原単位'!$K$7*365/(AA326*10*1000)</f>
        <v>0.8547636363636365</v>
      </c>
    </row>
    <row r="327" spans="1:28" ht="15">
      <c r="A327" s="7" t="str">
        <f t="shared" si="70"/>
        <v>080402A</v>
      </c>
      <c r="B327" s="7" t="str">
        <f t="shared" si="69"/>
        <v>08</v>
      </c>
      <c r="C327" s="1" t="s">
        <v>337</v>
      </c>
      <c r="D327" s="66" t="s">
        <v>400</v>
      </c>
      <c r="E327" s="1" t="str">
        <f t="shared" si="71"/>
        <v>04</v>
      </c>
      <c r="F327" s="1" t="s">
        <v>6</v>
      </c>
      <c r="G327" s="2" t="s">
        <v>26</v>
      </c>
      <c r="H327" s="2" t="s">
        <v>26</v>
      </c>
      <c r="I327" s="2" t="s">
        <v>26</v>
      </c>
      <c r="J327" s="2" t="s">
        <v>26</v>
      </c>
      <c r="K327" s="2" t="s">
        <v>26</v>
      </c>
      <c r="L327" s="2" t="s">
        <v>26</v>
      </c>
      <c r="M327" s="2" t="s">
        <v>26</v>
      </c>
      <c r="O327" s="2" t="s">
        <v>26</v>
      </c>
      <c r="P327" s="2" t="s">
        <v>26</v>
      </c>
      <c r="Q327" s="2" t="s">
        <v>26</v>
      </c>
      <c r="R327" s="2" t="s">
        <v>26</v>
      </c>
      <c r="S327" s="2"/>
      <c r="T327" s="2" t="s">
        <v>26</v>
      </c>
      <c r="U327" s="2" t="s">
        <v>26</v>
      </c>
      <c r="V327" s="2" t="s">
        <v>26</v>
      </c>
      <c r="W327" s="2" t="s">
        <v>26</v>
      </c>
      <c r="X327" s="2"/>
      <c r="Y327" s="2" t="s">
        <v>26</v>
      </c>
      <c r="Z327" s="2" t="s">
        <v>26</v>
      </c>
      <c r="AA327" s="2" t="s">
        <v>26</v>
      </c>
      <c r="AB327" s="2" t="s">
        <v>26</v>
      </c>
    </row>
    <row r="328" spans="1:28" ht="15">
      <c r="A328" s="7" t="str">
        <f t="shared" si="70"/>
        <v>080403A</v>
      </c>
      <c r="B328" s="7" t="str">
        <f t="shared" si="69"/>
        <v>08</v>
      </c>
      <c r="C328" s="1" t="s">
        <v>337</v>
      </c>
      <c r="D328" s="66" t="s">
        <v>401</v>
      </c>
      <c r="E328" s="1" t="str">
        <f t="shared" si="71"/>
        <v>04</v>
      </c>
      <c r="F328" s="1" t="s">
        <v>6</v>
      </c>
      <c r="G328" s="7">
        <v>10</v>
      </c>
      <c r="H328" s="7">
        <v>16</v>
      </c>
      <c r="I328" s="7">
        <v>11</v>
      </c>
      <c r="J328" s="65">
        <f t="shared" si="72"/>
        <v>10</v>
      </c>
      <c r="K328" s="65">
        <f t="shared" si="73"/>
        <v>2.75</v>
      </c>
      <c r="L328" s="65">
        <f t="shared" si="74"/>
        <v>2.75</v>
      </c>
      <c r="M328" s="65">
        <f>+'ふん尿排泄原単位'!$K$7*365/(L328*10*1000)</f>
        <v>0.8547636363636365</v>
      </c>
      <c r="O328" s="65">
        <f t="shared" si="75"/>
        <v>10</v>
      </c>
      <c r="P328" s="65">
        <f t="shared" si="76"/>
        <v>2.75</v>
      </c>
      <c r="Q328" s="65">
        <f t="shared" si="77"/>
        <v>2.75</v>
      </c>
      <c r="R328" s="65">
        <f>+'ふん尿排泄原単位'!$K$7*365/(Q328*10*1000)</f>
        <v>0.8547636363636365</v>
      </c>
      <c r="T328" s="65">
        <f t="shared" si="78"/>
        <v>5</v>
      </c>
      <c r="U328" s="65">
        <f t="shared" si="79"/>
        <v>2.75</v>
      </c>
      <c r="V328" s="65">
        <f t="shared" si="80"/>
        <v>2.75</v>
      </c>
      <c r="W328" s="65">
        <f>+'ふん尿排泄原単位'!$K$7*365/(V328*10*1000)</f>
        <v>0.8547636363636365</v>
      </c>
      <c r="Y328" s="65">
        <f t="shared" si="81"/>
        <v>3.3333333333333335</v>
      </c>
      <c r="Z328" s="65">
        <f t="shared" si="82"/>
        <v>2.75</v>
      </c>
      <c r="AA328" s="65">
        <f t="shared" si="83"/>
        <v>2.75</v>
      </c>
      <c r="AB328" s="65">
        <f>+'ふん尿排泄原単位'!$K$7*365/(AA328*10*1000)</f>
        <v>0.8547636363636365</v>
      </c>
    </row>
    <row r="329" spans="1:28" ht="15">
      <c r="A329" s="7" t="str">
        <f t="shared" si="70"/>
        <v>080404A</v>
      </c>
      <c r="B329" s="7" t="str">
        <f t="shared" si="69"/>
        <v>08</v>
      </c>
      <c r="C329" s="1" t="s">
        <v>337</v>
      </c>
      <c r="D329" s="66" t="s">
        <v>402</v>
      </c>
      <c r="E329" s="1" t="str">
        <f t="shared" si="71"/>
        <v>04</v>
      </c>
      <c r="F329" s="1" t="s">
        <v>6</v>
      </c>
      <c r="G329" s="2" t="s">
        <v>26</v>
      </c>
      <c r="H329" s="2" t="s">
        <v>26</v>
      </c>
      <c r="I329" s="2" t="s">
        <v>26</v>
      </c>
      <c r="J329" s="2" t="s">
        <v>26</v>
      </c>
      <c r="K329" s="2" t="s">
        <v>26</v>
      </c>
      <c r="L329" s="2" t="s">
        <v>26</v>
      </c>
      <c r="M329" s="2" t="s">
        <v>26</v>
      </c>
      <c r="O329" s="2" t="s">
        <v>26</v>
      </c>
      <c r="P329" s="2" t="s">
        <v>26</v>
      </c>
      <c r="Q329" s="2" t="s">
        <v>26</v>
      </c>
      <c r="R329" s="2" t="s">
        <v>26</v>
      </c>
      <c r="S329" s="2"/>
      <c r="T329" s="2" t="s">
        <v>26</v>
      </c>
      <c r="U329" s="2" t="s">
        <v>26</v>
      </c>
      <c r="V329" s="2" t="s">
        <v>26</v>
      </c>
      <c r="W329" s="2" t="s">
        <v>26</v>
      </c>
      <c r="X329" s="2"/>
      <c r="Y329" s="2" t="s">
        <v>26</v>
      </c>
      <c r="Z329" s="2" t="s">
        <v>26</v>
      </c>
      <c r="AA329" s="2" t="s">
        <v>26</v>
      </c>
      <c r="AB329" s="2" t="s">
        <v>26</v>
      </c>
    </row>
    <row r="330" spans="1:28" ht="15">
      <c r="A330" s="7" t="str">
        <f t="shared" si="70"/>
        <v>080405A</v>
      </c>
      <c r="B330" s="7" t="str">
        <f t="shared" si="69"/>
        <v>08</v>
      </c>
      <c r="C330" s="1" t="s">
        <v>337</v>
      </c>
      <c r="D330" s="66" t="s">
        <v>403</v>
      </c>
      <c r="E330" s="1" t="str">
        <f t="shared" si="71"/>
        <v>04</v>
      </c>
      <c r="F330" s="1" t="s">
        <v>6</v>
      </c>
      <c r="G330" s="7">
        <v>10</v>
      </c>
      <c r="H330" s="7">
        <v>16</v>
      </c>
      <c r="I330" s="7">
        <v>11</v>
      </c>
      <c r="J330" s="65">
        <f t="shared" si="72"/>
        <v>10</v>
      </c>
      <c r="K330" s="65">
        <f t="shared" si="73"/>
        <v>2.75</v>
      </c>
      <c r="L330" s="65">
        <f t="shared" si="74"/>
        <v>2.75</v>
      </c>
      <c r="M330" s="65">
        <f>+'ふん尿排泄原単位'!$K$7*365/(L330*10*1000)</f>
        <v>0.8547636363636365</v>
      </c>
      <c r="O330" s="65">
        <f t="shared" si="75"/>
        <v>10</v>
      </c>
      <c r="P330" s="65">
        <f t="shared" si="76"/>
        <v>2.75</v>
      </c>
      <c r="Q330" s="65">
        <f t="shared" si="77"/>
        <v>2.75</v>
      </c>
      <c r="R330" s="65">
        <f>+'ふん尿排泄原単位'!$K$7*365/(Q330*10*1000)</f>
        <v>0.8547636363636365</v>
      </c>
      <c r="T330" s="65">
        <f t="shared" si="78"/>
        <v>5</v>
      </c>
      <c r="U330" s="65">
        <f t="shared" si="79"/>
        <v>2.75</v>
      </c>
      <c r="V330" s="65">
        <f t="shared" si="80"/>
        <v>2.75</v>
      </c>
      <c r="W330" s="65">
        <f>+'ふん尿排泄原単位'!$K$7*365/(V330*10*1000)</f>
        <v>0.8547636363636365</v>
      </c>
      <c r="Y330" s="65">
        <f t="shared" si="81"/>
        <v>3.3333333333333335</v>
      </c>
      <c r="Z330" s="65">
        <f t="shared" si="82"/>
        <v>2.75</v>
      </c>
      <c r="AA330" s="65">
        <f t="shared" si="83"/>
        <v>2.75</v>
      </c>
      <c r="AB330" s="65">
        <f>+'ふん尿排泄原単位'!$K$7*365/(AA330*10*1000)</f>
        <v>0.8547636363636365</v>
      </c>
    </row>
    <row r="331" spans="1:28" ht="15">
      <c r="A331" s="7" t="str">
        <f t="shared" si="70"/>
        <v>080406A</v>
      </c>
      <c r="B331" s="7" t="str">
        <f t="shared" si="69"/>
        <v>08</v>
      </c>
      <c r="C331" s="1" t="s">
        <v>337</v>
      </c>
      <c r="D331" s="66" t="s">
        <v>404</v>
      </c>
      <c r="E331" s="1" t="str">
        <f t="shared" si="71"/>
        <v>04</v>
      </c>
      <c r="F331" s="1" t="s">
        <v>6</v>
      </c>
      <c r="G331" s="7">
        <v>10</v>
      </c>
      <c r="H331" s="7">
        <v>16</v>
      </c>
      <c r="I331" s="7">
        <v>11</v>
      </c>
      <c r="J331" s="65">
        <f t="shared" si="72"/>
        <v>10</v>
      </c>
      <c r="K331" s="65">
        <f t="shared" si="73"/>
        <v>2.75</v>
      </c>
      <c r="L331" s="65">
        <f t="shared" si="74"/>
        <v>2.75</v>
      </c>
      <c r="M331" s="65">
        <f>+'ふん尿排泄原単位'!$K$7*365/(L331*10*1000)</f>
        <v>0.8547636363636365</v>
      </c>
      <c r="O331" s="65">
        <f t="shared" si="75"/>
        <v>10</v>
      </c>
      <c r="P331" s="65">
        <f t="shared" si="76"/>
        <v>2.75</v>
      </c>
      <c r="Q331" s="65">
        <f t="shared" si="77"/>
        <v>2.75</v>
      </c>
      <c r="R331" s="65">
        <f>+'ふん尿排泄原単位'!$K$7*365/(Q331*10*1000)</f>
        <v>0.8547636363636365</v>
      </c>
      <c r="T331" s="65">
        <f t="shared" si="78"/>
        <v>5</v>
      </c>
      <c r="U331" s="65">
        <f t="shared" si="79"/>
        <v>2.75</v>
      </c>
      <c r="V331" s="65">
        <f t="shared" si="80"/>
        <v>2.75</v>
      </c>
      <c r="W331" s="65">
        <f>+'ふん尿排泄原単位'!$K$7*365/(V331*10*1000)</f>
        <v>0.8547636363636365</v>
      </c>
      <c r="Y331" s="65">
        <f t="shared" si="81"/>
        <v>3.3333333333333335</v>
      </c>
      <c r="Z331" s="65">
        <f t="shared" si="82"/>
        <v>2.75</v>
      </c>
      <c r="AA331" s="65">
        <f t="shared" si="83"/>
        <v>2.75</v>
      </c>
      <c r="AB331" s="65">
        <f>+'ふん尿排泄原単位'!$K$7*365/(AA331*10*1000)</f>
        <v>0.8547636363636365</v>
      </c>
    </row>
    <row r="332" spans="1:28" ht="15">
      <c r="A332" s="7" t="str">
        <f t="shared" si="70"/>
        <v>080407A</v>
      </c>
      <c r="B332" s="7" t="str">
        <f aca="true" t="shared" si="84" ref="B332:B395">+VLOOKUP(C332,$B$2:$C$6,2)</f>
        <v>08</v>
      </c>
      <c r="C332" s="1" t="s">
        <v>337</v>
      </c>
      <c r="D332" s="66" t="s">
        <v>405</v>
      </c>
      <c r="E332" s="1" t="str">
        <f t="shared" si="71"/>
        <v>04</v>
      </c>
      <c r="F332" s="1" t="s">
        <v>6</v>
      </c>
      <c r="G332" s="7">
        <v>10</v>
      </c>
      <c r="H332" s="7">
        <v>16</v>
      </c>
      <c r="I332" s="7">
        <v>11</v>
      </c>
      <c r="J332" s="65">
        <f t="shared" si="72"/>
        <v>10</v>
      </c>
      <c r="K332" s="65">
        <f t="shared" si="73"/>
        <v>2.75</v>
      </c>
      <c r="L332" s="65">
        <f t="shared" si="74"/>
        <v>2.75</v>
      </c>
      <c r="M332" s="65">
        <f>+'ふん尿排泄原単位'!$K$7*365/(L332*10*1000)</f>
        <v>0.8547636363636365</v>
      </c>
      <c r="O332" s="65">
        <f t="shared" si="75"/>
        <v>10</v>
      </c>
      <c r="P332" s="65">
        <f t="shared" si="76"/>
        <v>2.75</v>
      </c>
      <c r="Q332" s="65">
        <f t="shared" si="77"/>
        <v>2.75</v>
      </c>
      <c r="R332" s="65">
        <f>+'ふん尿排泄原単位'!$K$7*365/(Q332*10*1000)</f>
        <v>0.8547636363636365</v>
      </c>
      <c r="T332" s="65">
        <f t="shared" si="78"/>
        <v>5</v>
      </c>
      <c r="U332" s="65">
        <f t="shared" si="79"/>
        <v>2.75</v>
      </c>
      <c r="V332" s="65">
        <f t="shared" si="80"/>
        <v>2.75</v>
      </c>
      <c r="W332" s="65">
        <f>+'ふん尿排泄原単位'!$K$7*365/(V332*10*1000)</f>
        <v>0.8547636363636365</v>
      </c>
      <c r="Y332" s="65">
        <f t="shared" si="81"/>
        <v>3.3333333333333335</v>
      </c>
      <c r="Z332" s="65">
        <f t="shared" si="82"/>
        <v>2.75</v>
      </c>
      <c r="AA332" s="65">
        <f t="shared" si="83"/>
        <v>2.75</v>
      </c>
      <c r="AB332" s="65">
        <f>+'ふん尿排泄原単位'!$K$7*365/(AA332*10*1000)</f>
        <v>0.8547636363636365</v>
      </c>
    </row>
    <row r="333" spans="1:28" ht="15">
      <c r="A333" s="7" t="str">
        <f t="shared" si="70"/>
        <v>080408A</v>
      </c>
      <c r="B333" s="7" t="str">
        <f t="shared" si="84"/>
        <v>08</v>
      </c>
      <c r="C333" s="1" t="s">
        <v>337</v>
      </c>
      <c r="D333" s="66" t="s">
        <v>406</v>
      </c>
      <c r="E333" s="1" t="str">
        <f t="shared" si="71"/>
        <v>04</v>
      </c>
      <c r="F333" s="1" t="s">
        <v>6</v>
      </c>
      <c r="G333" s="7">
        <v>10</v>
      </c>
      <c r="H333" s="7">
        <v>16</v>
      </c>
      <c r="I333" s="7">
        <v>11</v>
      </c>
      <c r="J333" s="65">
        <f t="shared" si="72"/>
        <v>10</v>
      </c>
      <c r="K333" s="65">
        <f t="shared" si="73"/>
        <v>2.75</v>
      </c>
      <c r="L333" s="65">
        <f t="shared" si="74"/>
        <v>2.75</v>
      </c>
      <c r="M333" s="65">
        <f>+'ふん尿排泄原単位'!$K$7*365/(L333*10*1000)</f>
        <v>0.8547636363636365</v>
      </c>
      <c r="O333" s="65">
        <f t="shared" si="75"/>
        <v>10</v>
      </c>
      <c r="P333" s="65">
        <f t="shared" si="76"/>
        <v>2.75</v>
      </c>
      <c r="Q333" s="65">
        <f t="shared" si="77"/>
        <v>2.75</v>
      </c>
      <c r="R333" s="65">
        <f>+'ふん尿排泄原単位'!$K$7*365/(Q333*10*1000)</f>
        <v>0.8547636363636365</v>
      </c>
      <c r="T333" s="65">
        <f t="shared" si="78"/>
        <v>5</v>
      </c>
      <c r="U333" s="65">
        <f t="shared" si="79"/>
        <v>2.75</v>
      </c>
      <c r="V333" s="65">
        <f t="shared" si="80"/>
        <v>2.75</v>
      </c>
      <c r="W333" s="65">
        <f>+'ふん尿排泄原単位'!$K$7*365/(V333*10*1000)</f>
        <v>0.8547636363636365</v>
      </c>
      <c r="Y333" s="65">
        <f t="shared" si="81"/>
        <v>3.3333333333333335</v>
      </c>
      <c r="Z333" s="65">
        <f t="shared" si="82"/>
        <v>2.75</v>
      </c>
      <c r="AA333" s="65">
        <f t="shared" si="83"/>
        <v>2.75</v>
      </c>
      <c r="AB333" s="65">
        <f>+'ふん尿排泄原単位'!$K$7*365/(AA333*10*1000)</f>
        <v>0.8547636363636365</v>
      </c>
    </row>
    <row r="334" spans="1:28" ht="15">
      <c r="A334" s="7" t="str">
        <f t="shared" si="70"/>
        <v>080409A</v>
      </c>
      <c r="B334" s="7" t="str">
        <f t="shared" si="84"/>
        <v>08</v>
      </c>
      <c r="C334" s="1" t="s">
        <v>337</v>
      </c>
      <c r="D334" s="66" t="s">
        <v>407</v>
      </c>
      <c r="E334" s="1" t="str">
        <f t="shared" si="71"/>
        <v>04</v>
      </c>
      <c r="F334" s="1" t="s">
        <v>6</v>
      </c>
      <c r="G334" s="7">
        <v>9</v>
      </c>
      <c r="H334" s="7">
        <v>16</v>
      </c>
      <c r="I334" s="7">
        <v>11</v>
      </c>
      <c r="J334" s="65">
        <f t="shared" si="72"/>
        <v>9</v>
      </c>
      <c r="K334" s="65">
        <f t="shared" si="73"/>
        <v>2.75</v>
      </c>
      <c r="L334" s="65">
        <f t="shared" si="74"/>
        <v>2.75</v>
      </c>
      <c r="M334" s="65">
        <f>+'ふん尿排泄原単位'!$K$7*365/(L334*10*1000)</f>
        <v>0.8547636363636365</v>
      </c>
      <c r="O334" s="65">
        <f t="shared" si="75"/>
        <v>9</v>
      </c>
      <c r="P334" s="65">
        <f t="shared" si="76"/>
        <v>2.75</v>
      </c>
      <c r="Q334" s="65">
        <f t="shared" si="77"/>
        <v>2.75</v>
      </c>
      <c r="R334" s="65">
        <f>+'ふん尿排泄原単位'!$K$7*365/(Q334*10*1000)</f>
        <v>0.8547636363636365</v>
      </c>
      <c r="T334" s="65">
        <f t="shared" si="78"/>
        <v>4.5</v>
      </c>
      <c r="U334" s="65">
        <f t="shared" si="79"/>
        <v>2.75</v>
      </c>
      <c r="V334" s="65">
        <f t="shared" si="80"/>
        <v>2.75</v>
      </c>
      <c r="W334" s="65">
        <f>+'ふん尿排泄原単位'!$K$7*365/(V334*10*1000)</f>
        <v>0.8547636363636365</v>
      </c>
      <c r="Y334" s="65">
        <f t="shared" si="81"/>
        <v>3</v>
      </c>
      <c r="Z334" s="65">
        <f t="shared" si="82"/>
        <v>2.75</v>
      </c>
      <c r="AA334" s="65">
        <f t="shared" si="83"/>
        <v>2.75</v>
      </c>
      <c r="AB334" s="65">
        <f>+'ふん尿排泄原単位'!$K$7*365/(AA334*10*1000)</f>
        <v>0.8547636363636365</v>
      </c>
    </row>
    <row r="335" spans="1:28" ht="15">
      <c r="A335" s="7" t="str">
        <f t="shared" si="70"/>
        <v>080409B</v>
      </c>
      <c r="B335" s="7" t="str">
        <f t="shared" si="84"/>
        <v>08</v>
      </c>
      <c r="C335" s="1" t="s">
        <v>337</v>
      </c>
      <c r="D335" s="66" t="s">
        <v>408</v>
      </c>
      <c r="E335" s="1" t="str">
        <f t="shared" si="71"/>
        <v>04</v>
      </c>
      <c r="F335" s="1" t="s">
        <v>6</v>
      </c>
      <c r="G335" s="7">
        <v>9</v>
      </c>
      <c r="H335" s="7">
        <v>16</v>
      </c>
      <c r="I335" s="7">
        <v>11</v>
      </c>
      <c r="J335" s="65">
        <f t="shared" si="72"/>
        <v>9</v>
      </c>
      <c r="K335" s="65">
        <f t="shared" si="73"/>
        <v>2.75</v>
      </c>
      <c r="L335" s="65">
        <f t="shared" si="74"/>
        <v>2.75</v>
      </c>
      <c r="M335" s="65">
        <f>+'ふん尿排泄原単位'!$K$7*365/(L335*10*1000)</f>
        <v>0.8547636363636365</v>
      </c>
      <c r="O335" s="65">
        <f t="shared" si="75"/>
        <v>9</v>
      </c>
      <c r="P335" s="65">
        <f t="shared" si="76"/>
        <v>2.75</v>
      </c>
      <c r="Q335" s="65">
        <f t="shared" si="77"/>
        <v>2.75</v>
      </c>
      <c r="R335" s="65">
        <f>+'ふん尿排泄原単位'!$K$7*365/(Q335*10*1000)</f>
        <v>0.8547636363636365</v>
      </c>
      <c r="T335" s="65">
        <f t="shared" si="78"/>
        <v>4.5</v>
      </c>
      <c r="U335" s="65">
        <f t="shared" si="79"/>
        <v>2.75</v>
      </c>
      <c r="V335" s="65">
        <f t="shared" si="80"/>
        <v>2.75</v>
      </c>
      <c r="W335" s="65">
        <f>+'ふん尿排泄原単位'!$K$7*365/(V335*10*1000)</f>
        <v>0.8547636363636365</v>
      </c>
      <c r="Y335" s="65">
        <f t="shared" si="81"/>
        <v>3</v>
      </c>
      <c r="Z335" s="65">
        <f t="shared" si="82"/>
        <v>2.75</v>
      </c>
      <c r="AA335" s="65">
        <f t="shared" si="83"/>
        <v>2.75</v>
      </c>
      <c r="AB335" s="65">
        <f>+'ふん尿排泄原単位'!$K$7*365/(AA335*10*1000)</f>
        <v>0.8547636363636365</v>
      </c>
    </row>
    <row r="336" spans="1:28" ht="15">
      <c r="A336" s="7" t="str">
        <f t="shared" si="70"/>
        <v>080410A</v>
      </c>
      <c r="B336" s="7" t="str">
        <f t="shared" si="84"/>
        <v>08</v>
      </c>
      <c r="C336" s="1" t="s">
        <v>337</v>
      </c>
      <c r="D336" s="66" t="s">
        <v>409</v>
      </c>
      <c r="E336" s="1" t="str">
        <f t="shared" si="71"/>
        <v>04</v>
      </c>
      <c r="F336" s="1" t="s">
        <v>6</v>
      </c>
      <c r="G336" s="7">
        <v>9</v>
      </c>
      <c r="H336" s="7">
        <v>16</v>
      </c>
      <c r="I336" s="7">
        <v>11</v>
      </c>
      <c r="J336" s="65">
        <f t="shared" si="72"/>
        <v>9</v>
      </c>
      <c r="K336" s="65">
        <f t="shared" si="73"/>
        <v>2.75</v>
      </c>
      <c r="L336" s="65">
        <f t="shared" si="74"/>
        <v>2.75</v>
      </c>
      <c r="M336" s="65">
        <f>+'ふん尿排泄原単位'!$K$7*365/(L336*10*1000)</f>
        <v>0.8547636363636365</v>
      </c>
      <c r="O336" s="65">
        <f t="shared" si="75"/>
        <v>9</v>
      </c>
      <c r="P336" s="65">
        <f t="shared" si="76"/>
        <v>2.75</v>
      </c>
      <c r="Q336" s="65">
        <f t="shared" si="77"/>
        <v>2.75</v>
      </c>
      <c r="R336" s="65">
        <f>+'ふん尿排泄原単位'!$K$7*365/(Q336*10*1000)</f>
        <v>0.8547636363636365</v>
      </c>
      <c r="T336" s="65">
        <f t="shared" si="78"/>
        <v>4.5</v>
      </c>
      <c r="U336" s="65">
        <f t="shared" si="79"/>
        <v>2.75</v>
      </c>
      <c r="V336" s="65">
        <f t="shared" si="80"/>
        <v>2.75</v>
      </c>
      <c r="W336" s="65">
        <f>+'ふん尿排泄原単位'!$K$7*365/(V336*10*1000)</f>
        <v>0.8547636363636365</v>
      </c>
      <c r="Y336" s="65">
        <f t="shared" si="81"/>
        <v>3</v>
      </c>
      <c r="Z336" s="65">
        <f t="shared" si="82"/>
        <v>2.75</v>
      </c>
      <c r="AA336" s="65">
        <f t="shared" si="83"/>
        <v>2.75</v>
      </c>
      <c r="AB336" s="65">
        <f>+'ふん尿排泄原単位'!$K$7*365/(AA336*10*1000)</f>
        <v>0.8547636363636365</v>
      </c>
    </row>
    <row r="337" spans="1:28" ht="15">
      <c r="A337" s="7" t="str">
        <f t="shared" si="70"/>
        <v>080411A</v>
      </c>
      <c r="B337" s="7" t="str">
        <f t="shared" si="84"/>
        <v>08</v>
      </c>
      <c r="C337" s="1" t="s">
        <v>337</v>
      </c>
      <c r="D337" s="66" t="s">
        <v>410</v>
      </c>
      <c r="E337" s="1" t="str">
        <f t="shared" si="71"/>
        <v>04</v>
      </c>
      <c r="F337" s="1" t="s">
        <v>6</v>
      </c>
      <c r="G337" s="7">
        <v>9</v>
      </c>
      <c r="H337" s="7">
        <v>16</v>
      </c>
      <c r="I337" s="7">
        <v>11</v>
      </c>
      <c r="J337" s="65">
        <f t="shared" si="72"/>
        <v>9</v>
      </c>
      <c r="K337" s="65">
        <f t="shared" si="73"/>
        <v>2.75</v>
      </c>
      <c r="L337" s="65">
        <f t="shared" si="74"/>
        <v>2.75</v>
      </c>
      <c r="M337" s="65">
        <f>+'ふん尿排泄原単位'!$K$7*365/(L337*10*1000)</f>
        <v>0.8547636363636365</v>
      </c>
      <c r="O337" s="65">
        <f t="shared" si="75"/>
        <v>9</v>
      </c>
      <c r="P337" s="65">
        <f t="shared" si="76"/>
        <v>2.75</v>
      </c>
      <c r="Q337" s="65">
        <f t="shared" si="77"/>
        <v>2.75</v>
      </c>
      <c r="R337" s="65">
        <f>+'ふん尿排泄原単位'!$K$7*365/(Q337*10*1000)</f>
        <v>0.8547636363636365</v>
      </c>
      <c r="T337" s="65">
        <f t="shared" si="78"/>
        <v>4.5</v>
      </c>
      <c r="U337" s="65">
        <f t="shared" si="79"/>
        <v>2.75</v>
      </c>
      <c r="V337" s="65">
        <f t="shared" si="80"/>
        <v>2.75</v>
      </c>
      <c r="W337" s="65">
        <f>+'ふん尿排泄原単位'!$K$7*365/(V337*10*1000)</f>
        <v>0.8547636363636365</v>
      </c>
      <c r="Y337" s="65">
        <f t="shared" si="81"/>
        <v>3</v>
      </c>
      <c r="Z337" s="65">
        <f t="shared" si="82"/>
        <v>2.75</v>
      </c>
      <c r="AA337" s="65">
        <f t="shared" si="83"/>
        <v>2.75</v>
      </c>
      <c r="AB337" s="65">
        <f>+'ふん尿排泄原単位'!$K$7*365/(AA337*10*1000)</f>
        <v>0.8547636363636365</v>
      </c>
    </row>
    <row r="338" spans="1:28" ht="15">
      <c r="A338" s="7" t="str">
        <f t="shared" si="70"/>
        <v>080412A</v>
      </c>
      <c r="B338" s="7" t="str">
        <f t="shared" si="84"/>
        <v>08</v>
      </c>
      <c r="C338" s="1" t="s">
        <v>337</v>
      </c>
      <c r="D338" s="66" t="s">
        <v>411</v>
      </c>
      <c r="E338" s="1" t="str">
        <f t="shared" si="71"/>
        <v>04</v>
      </c>
      <c r="F338" s="1" t="s">
        <v>6</v>
      </c>
      <c r="G338" s="7">
        <v>9</v>
      </c>
      <c r="H338" s="7">
        <v>16</v>
      </c>
      <c r="I338" s="7">
        <v>11</v>
      </c>
      <c r="J338" s="65">
        <f t="shared" si="72"/>
        <v>9</v>
      </c>
      <c r="K338" s="65">
        <f t="shared" si="73"/>
        <v>2.75</v>
      </c>
      <c r="L338" s="65">
        <f t="shared" si="74"/>
        <v>2.75</v>
      </c>
      <c r="M338" s="65">
        <f>+'ふん尿排泄原単位'!$K$7*365/(L338*10*1000)</f>
        <v>0.8547636363636365</v>
      </c>
      <c r="O338" s="65">
        <f t="shared" si="75"/>
        <v>9</v>
      </c>
      <c r="P338" s="65">
        <f t="shared" si="76"/>
        <v>2.75</v>
      </c>
      <c r="Q338" s="65">
        <f t="shared" si="77"/>
        <v>2.75</v>
      </c>
      <c r="R338" s="65">
        <f>+'ふん尿排泄原単位'!$K$7*365/(Q338*10*1000)</f>
        <v>0.8547636363636365</v>
      </c>
      <c r="T338" s="65">
        <f t="shared" si="78"/>
        <v>4.5</v>
      </c>
      <c r="U338" s="65">
        <f t="shared" si="79"/>
        <v>2.75</v>
      </c>
      <c r="V338" s="65">
        <f t="shared" si="80"/>
        <v>2.75</v>
      </c>
      <c r="W338" s="65">
        <f>+'ふん尿排泄原単位'!$K$7*365/(V338*10*1000)</f>
        <v>0.8547636363636365</v>
      </c>
      <c r="Y338" s="65">
        <f t="shared" si="81"/>
        <v>3</v>
      </c>
      <c r="Z338" s="65">
        <f t="shared" si="82"/>
        <v>2.75</v>
      </c>
      <c r="AA338" s="65">
        <f t="shared" si="83"/>
        <v>2.75</v>
      </c>
      <c r="AB338" s="65">
        <f>+'ふん尿排泄原単位'!$K$7*365/(AA338*10*1000)</f>
        <v>0.8547636363636365</v>
      </c>
    </row>
    <row r="339" spans="1:28" ht="15">
      <c r="A339" s="7" t="str">
        <f t="shared" si="70"/>
        <v>080412B</v>
      </c>
      <c r="B339" s="7" t="str">
        <f t="shared" si="84"/>
        <v>08</v>
      </c>
      <c r="C339" s="1" t="s">
        <v>337</v>
      </c>
      <c r="D339" s="66" t="s">
        <v>412</v>
      </c>
      <c r="E339" s="1" t="str">
        <f t="shared" si="71"/>
        <v>04</v>
      </c>
      <c r="F339" s="1" t="s">
        <v>6</v>
      </c>
      <c r="G339" s="7">
        <v>9</v>
      </c>
      <c r="H339" s="7">
        <v>16</v>
      </c>
      <c r="I339" s="7">
        <v>11</v>
      </c>
      <c r="J339" s="65">
        <f t="shared" si="72"/>
        <v>9</v>
      </c>
      <c r="K339" s="65">
        <f t="shared" si="73"/>
        <v>2.75</v>
      </c>
      <c r="L339" s="65">
        <f t="shared" si="74"/>
        <v>2.75</v>
      </c>
      <c r="M339" s="65">
        <f>+'ふん尿排泄原単位'!$K$7*365/(L339*10*1000)</f>
        <v>0.8547636363636365</v>
      </c>
      <c r="O339" s="65">
        <f t="shared" si="75"/>
        <v>9</v>
      </c>
      <c r="P339" s="65">
        <f t="shared" si="76"/>
        <v>2.75</v>
      </c>
      <c r="Q339" s="65">
        <f t="shared" si="77"/>
        <v>2.75</v>
      </c>
      <c r="R339" s="65">
        <f>+'ふん尿排泄原単位'!$K$7*365/(Q339*10*1000)</f>
        <v>0.8547636363636365</v>
      </c>
      <c r="T339" s="65">
        <f t="shared" si="78"/>
        <v>4.5</v>
      </c>
      <c r="U339" s="65">
        <f t="shared" si="79"/>
        <v>2.75</v>
      </c>
      <c r="V339" s="65">
        <f t="shared" si="80"/>
        <v>2.75</v>
      </c>
      <c r="W339" s="65">
        <f>+'ふん尿排泄原単位'!$K$7*365/(V339*10*1000)</f>
        <v>0.8547636363636365</v>
      </c>
      <c r="Y339" s="65">
        <f t="shared" si="81"/>
        <v>3</v>
      </c>
      <c r="Z339" s="65">
        <f t="shared" si="82"/>
        <v>2.75</v>
      </c>
      <c r="AA339" s="65">
        <f t="shared" si="83"/>
        <v>2.75</v>
      </c>
      <c r="AB339" s="65">
        <f>+'ふん尿排泄原単位'!$K$7*365/(AA339*10*1000)</f>
        <v>0.8547636363636365</v>
      </c>
    </row>
    <row r="340" spans="1:28" ht="15">
      <c r="A340" s="7" t="str">
        <f t="shared" si="70"/>
        <v>080413A</v>
      </c>
      <c r="B340" s="7" t="str">
        <f t="shared" si="84"/>
        <v>08</v>
      </c>
      <c r="C340" s="1" t="s">
        <v>337</v>
      </c>
      <c r="D340" s="66" t="s">
        <v>413</v>
      </c>
      <c r="E340" s="1" t="str">
        <f t="shared" si="71"/>
        <v>04</v>
      </c>
      <c r="F340" s="1" t="s">
        <v>6</v>
      </c>
      <c r="G340" s="7">
        <v>10</v>
      </c>
      <c r="H340" s="7">
        <v>16</v>
      </c>
      <c r="I340" s="7">
        <v>12</v>
      </c>
      <c r="J340" s="65">
        <f t="shared" si="72"/>
        <v>10</v>
      </c>
      <c r="K340" s="65">
        <f t="shared" si="73"/>
        <v>3</v>
      </c>
      <c r="L340" s="65">
        <f t="shared" si="74"/>
        <v>3</v>
      </c>
      <c r="M340" s="65">
        <f>+'ふん尿排泄原単位'!$K$7*365/(L340*10*1000)</f>
        <v>0.7835333333333334</v>
      </c>
      <c r="O340" s="65">
        <f t="shared" si="75"/>
        <v>10</v>
      </c>
      <c r="P340" s="65">
        <f t="shared" si="76"/>
        <v>3</v>
      </c>
      <c r="Q340" s="65">
        <f t="shared" si="77"/>
        <v>3</v>
      </c>
      <c r="R340" s="65">
        <f>+'ふん尿排泄原単位'!$K$7*365/(Q340*10*1000)</f>
        <v>0.7835333333333334</v>
      </c>
      <c r="T340" s="65">
        <f t="shared" si="78"/>
        <v>5</v>
      </c>
      <c r="U340" s="65">
        <f t="shared" si="79"/>
        <v>3</v>
      </c>
      <c r="V340" s="65">
        <f t="shared" si="80"/>
        <v>3</v>
      </c>
      <c r="W340" s="65">
        <f>+'ふん尿排泄原単位'!$K$7*365/(V340*10*1000)</f>
        <v>0.7835333333333334</v>
      </c>
      <c r="Y340" s="65">
        <f t="shared" si="81"/>
        <v>3.3333333333333335</v>
      </c>
      <c r="Z340" s="65">
        <f t="shared" si="82"/>
        <v>3</v>
      </c>
      <c r="AA340" s="65">
        <f t="shared" si="83"/>
        <v>3</v>
      </c>
      <c r="AB340" s="65">
        <f>+'ふん尿排泄原単位'!$K$7*365/(AA340*10*1000)</f>
        <v>0.7835333333333334</v>
      </c>
    </row>
    <row r="341" spans="1:28" ht="15">
      <c r="A341" s="7" t="str">
        <f t="shared" si="70"/>
        <v>080414A</v>
      </c>
      <c r="B341" s="7" t="str">
        <f t="shared" si="84"/>
        <v>08</v>
      </c>
      <c r="C341" s="1" t="s">
        <v>337</v>
      </c>
      <c r="D341" s="66" t="s">
        <v>414</v>
      </c>
      <c r="E341" s="1" t="str">
        <f t="shared" si="71"/>
        <v>04</v>
      </c>
      <c r="F341" s="1" t="s">
        <v>6</v>
      </c>
      <c r="G341" s="7">
        <v>10</v>
      </c>
      <c r="H341" s="7">
        <v>16</v>
      </c>
      <c r="I341" s="7">
        <v>12</v>
      </c>
      <c r="J341" s="65">
        <f t="shared" si="72"/>
        <v>10</v>
      </c>
      <c r="K341" s="65">
        <f t="shared" si="73"/>
        <v>3</v>
      </c>
      <c r="L341" s="65">
        <f t="shared" si="74"/>
        <v>3</v>
      </c>
      <c r="M341" s="65">
        <f>+'ふん尿排泄原単位'!$K$7*365/(L341*10*1000)</f>
        <v>0.7835333333333334</v>
      </c>
      <c r="O341" s="65">
        <f t="shared" si="75"/>
        <v>10</v>
      </c>
      <c r="P341" s="65">
        <f t="shared" si="76"/>
        <v>3</v>
      </c>
      <c r="Q341" s="65">
        <f t="shared" si="77"/>
        <v>3</v>
      </c>
      <c r="R341" s="65">
        <f>+'ふん尿排泄原単位'!$K$7*365/(Q341*10*1000)</f>
        <v>0.7835333333333334</v>
      </c>
      <c r="T341" s="65">
        <f t="shared" si="78"/>
        <v>5</v>
      </c>
      <c r="U341" s="65">
        <f t="shared" si="79"/>
        <v>3</v>
      </c>
      <c r="V341" s="65">
        <f t="shared" si="80"/>
        <v>3</v>
      </c>
      <c r="W341" s="65">
        <f>+'ふん尿排泄原単位'!$K$7*365/(V341*10*1000)</f>
        <v>0.7835333333333334</v>
      </c>
      <c r="Y341" s="65">
        <f t="shared" si="81"/>
        <v>3.3333333333333335</v>
      </c>
      <c r="Z341" s="65">
        <f t="shared" si="82"/>
        <v>3</v>
      </c>
      <c r="AA341" s="65">
        <f t="shared" si="83"/>
        <v>3</v>
      </c>
      <c r="AB341" s="65">
        <f>+'ふん尿排泄原単位'!$K$7*365/(AA341*10*1000)</f>
        <v>0.7835333333333334</v>
      </c>
    </row>
    <row r="342" spans="1:28" ht="15">
      <c r="A342" s="7" t="str">
        <f t="shared" si="70"/>
        <v>080415A</v>
      </c>
      <c r="B342" s="7" t="str">
        <f t="shared" si="84"/>
        <v>08</v>
      </c>
      <c r="C342" s="1" t="s">
        <v>337</v>
      </c>
      <c r="D342" s="66" t="s">
        <v>415</v>
      </c>
      <c r="E342" s="1" t="str">
        <f t="shared" si="71"/>
        <v>04</v>
      </c>
      <c r="F342" s="1" t="s">
        <v>6</v>
      </c>
      <c r="G342" s="7">
        <v>8</v>
      </c>
      <c r="H342" s="7">
        <v>18</v>
      </c>
      <c r="I342" s="7">
        <v>11</v>
      </c>
      <c r="J342" s="65">
        <f t="shared" si="72"/>
        <v>8</v>
      </c>
      <c r="K342" s="65">
        <f t="shared" si="73"/>
        <v>2.75</v>
      </c>
      <c r="L342" s="65">
        <f t="shared" si="74"/>
        <v>2.75</v>
      </c>
      <c r="M342" s="65">
        <f>+'ふん尿排泄原単位'!$K$7*365/(L342*10*1000)</f>
        <v>0.8547636363636365</v>
      </c>
      <c r="O342" s="65">
        <f t="shared" si="75"/>
        <v>8</v>
      </c>
      <c r="P342" s="65">
        <f t="shared" si="76"/>
        <v>2.75</v>
      </c>
      <c r="Q342" s="65">
        <f t="shared" si="77"/>
        <v>2.75</v>
      </c>
      <c r="R342" s="65">
        <f>+'ふん尿排泄原単位'!$K$7*365/(Q342*10*1000)</f>
        <v>0.8547636363636365</v>
      </c>
      <c r="T342" s="65">
        <f t="shared" si="78"/>
        <v>4</v>
      </c>
      <c r="U342" s="65">
        <f t="shared" si="79"/>
        <v>2.75</v>
      </c>
      <c r="V342" s="65">
        <f t="shared" si="80"/>
        <v>2.75</v>
      </c>
      <c r="W342" s="65">
        <f>+'ふん尿排泄原単位'!$K$7*365/(V342*10*1000)</f>
        <v>0.8547636363636365</v>
      </c>
      <c r="Y342" s="65">
        <f t="shared" si="81"/>
        <v>2.6666666666666665</v>
      </c>
      <c r="Z342" s="65">
        <f t="shared" si="82"/>
        <v>2.75</v>
      </c>
      <c r="AA342" s="65">
        <f t="shared" si="83"/>
        <v>2.6666666666666665</v>
      </c>
      <c r="AB342" s="65">
        <f>+'ふん尿排泄原単位'!$K$7*365/(AA342*10*1000)</f>
        <v>0.8814750000000002</v>
      </c>
    </row>
    <row r="343" spans="1:28" ht="15">
      <c r="A343" s="7" t="str">
        <f t="shared" si="70"/>
        <v>080416A</v>
      </c>
      <c r="B343" s="7" t="str">
        <f t="shared" si="84"/>
        <v>08</v>
      </c>
      <c r="C343" s="1" t="s">
        <v>337</v>
      </c>
      <c r="D343" s="66" t="s">
        <v>416</v>
      </c>
      <c r="E343" s="1" t="str">
        <f t="shared" si="71"/>
        <v>04</v>
      </c>
      <c r="F343" s="1" t="s">
        <v>6</v>
      </c>
      <c r="G343" s="2" t="s">
        <v>26</v>
      </c>
      <c r="H343" s="2" t="s">
        <v>26</v>
      </c>
      <c r="I343" s="2" t="s">
        <v>26</v>
      </c>
      <c r="J343" s="2" t="s">
        <v>26</v>
      </c>
      <c r="K343" s="2" t="s">
        <v>26</v>
      </c>
      <c r="L343" s="2" t="s">
        <v>26</v>
      </c>
      <c r="M343" s="2" t="s">
        <v>26</v>
      </c>
      <c r="O343" s="2" t="s">
        <v>26</v>
      </c>
      <c r="P343" s="2" t="s">
        <v>26</v>
      </c>
      <c r="Q343" s="2" t="s">
        <v>26</v>
      </c>
      <c r="R343" s="2" t="s">
        <v>26</v>
      </c>
      <c r="S343" s="2"/>
      <c r="T343" s="2" t="s">
        <v>26</v>
      </c>
      <c r="U343" s="2" t="s">
        <v>26</v>
      </c>
      <c r="V343" s="2" t="s">
        <v>26</v>
      </c>
      <c r="W343" s="2" t="s">
        <v>26</v>
      </c>
      <c r="X343" s="2"/>
      <c r="Y343" s="2" t="s">
        <v>26</v>
      </c>
      <c r="Z343" s="2" t="s">
        <v>26</v>
      </c>
      <c r="AA343" s="2" t="s">
        <v>26</v>
      </c>
      <c r="AB343" s="2" t="s">
        <v>26</v>
      </c>
    </row>
    <row r="344" spans="1:28" ht="15">
      <c r="A344" s="7" t="str">
        <f t="shared" si="70"/>
        <v>080417A</v>
      </c>
      <c r="B344" s="7" t="str">
        <f t="shared" si="84"/>
        <v>08</v>
      </c>
      <c r="C344" s="1" t="s">
        <v>337</v>
      </c>
      <c r="D344" s="66" t="s">
        <v>417</v>
      </c>
      <c r="E344" s="1" t="str">
        <f t="shared" si="71"/>
        <v>04</v>
      </c>
      <c r="F344" s="1" t="s">
        <v>6</v>
      </c>
      <c r="G344" s="2" t="s">
        <v>26</v>
      </c>
      <c r="H344" s="2" t="s">
        <v>26</v>
      </c>
      <c r="I344" s="2" t="s">
        <v>26</v>
      </c>
      <c r="J344" s="2" t="s">
        <v>26</v>
      </c>
      <c r="K344" s="2" t="s">
        <v>26</v>
      </c>
      <c r="L344" s="2" t="s">
        <v>26</v>
      </c>
      <c r="M344" s="2" t="s">
        <v>26</v>
      </c>
      <c r="O344" s="2" t="s">
        <v>26</v>
      </c>
      <c r="P344" s="2" t="s">
        <v>26</v>
      </c>
      <c r="Q344" s="2" t="s">
        <v>26</v>
      </c>
      <c r="R344" s="2" t="s">
        <v>26</v>
      </c>
      <c r="S344" s="2"/>
      <c r="T344" s="2" t="s">
        <v>26</v>
      </c>
      <c r="U344" s="2" t="s">
        <v>26</v>
      </c>
      <c r="V344" s="2" t="s">
        <v>26</v>
      </c>
      <c r="W344" s="2" t="s">
        <v>26</v>
      </c>
      <c r="X344" s="2"/>
      <c r="Y344" s="2" t="s">
        <v>26</v>
      </c>
      <c r="Z344" s="2" t="s">
        <v>26</v>
      </c>
      <c r="AA344" s="2" t="s">
        <v>26</v>
      </c>
      <c r="AB344" s="2" t="s">
        <v>26</v>
      </c>
    </row>
    <row r="345" spans="1:28" ht="15">
      <c r="A345" s="7" t="str">
        <f t="shared" si="70"/>
        <v>080418A</v>
      </c>
      <c r="B345" s="7" t="str">
        <f t="shared" si="84"/>
        <v>08</v>
      </c>
      <c r="C345" s="1" t="s">
        <v>337</v>
      </c>
      <c r="D345" s="66" t="s">
        <v>418</v>
      </c>
      <c r="E345" s="1" t="str">
        <f t="shared" si="71"/>
        <v>04</v>
      </c>
      <c r="F345" s="1" t="s">
        <v>6</v>
      </c>
      <c r="G345" s="2" t="s">
        <v>26</v>
      </c>
      <c r="H345" s="2" t="s">
        <v>26</v>
      </c>
      <c r="I345" s="2" t="s">
        <v>26</v>
      </c>
      <c r="J345" s="2" t="s">
        <v>26</v>
      </c>
      <c r="K345" s="2" t="s">
        <v>26</v>
      </c>
      <c r="L345" s="2" t="s">
        <v>26</v>
      </c>
      <c r="M345" s="2" t="s">
        <v>26</v>
      </c>
      <c r="O345" s="2" t="s">
        <v>26</v>
      </c>
      <c r="P345" s="2" t="s">
        <v>26</v>
      </c>
      <c r="Q345" s="2" t="s">
        <v>26</v>
      </c>
      <c r="R345" s="2" t="s">
        <v>26</v>
      </c>
      <c r="S345" s="2"/>
      <c r="T345" s="2" t="s">
        <v>26</v>
      </c>
      <c r="U345" s="2" t="s">
        <v>26</v>
      </c>
      <c r="V345" s="2" t="s">
        <v>26</v>
      </c>
      <c r="W345" s="2" t="s">
        <v>26</v>
      </c>
      <c r="X345" s="2"/>
      <c r="Y345" s="2" t="s">
        <v>26</v>
      </c>
      <c r="Z345" s="2" t="s">
        <v>26</v>
      </c>
      <c r="AA345" s="2" t="s">
        <v>26</v>
      </c>
      <c r="AB345" s="2" t="s">
        <v>26</v>
      </c>
    </row>
    <row r="346" spans="1:28" ht="15">
      <c r="A346" s="7" t="str">
        <f t="shared" si="70"/>
        <v>080418B</v>
      </c>
      <c r="B346" s="7" t="str">
        <f t="shared" si="84"/>
        <v>08</v>
      </c>
      <c r="C346" s="1" t="s">
        <v>337</v>
      </c>
      <c r="D346" s="63" t="s">
        <v>419</v>
      </c>
      <c r="E346" s="1" t="str">
        <f t="shared" si="71"/>
        <v>04</v>
      </c>
      <c r="F346" s="1" t="s">
        <v>6</v>
      </c>
      <c r="G346" s="2" t="s">
        <v>26</v>
      </c>
      <c r="H346" s="2" t="s">
        <v>26</v>
      </c>
      <c r="I346" s="2" t="s">
        <v>26</v>
      </c>
      <c r="J346" s="2" t="s">
        <v>26</v>
      </c>
      <c r="K346" s="2" t="s">
        <v>26</v>
      </c>
      <c r="L346" s="2" t="s">
        <v>26</v>
      </c>
      <c r="M346" s="2" t="s">
        <v>26</v>
      </c>
      <c r="O346" s="2" t="s">
        <v>26</v>
      </c>
      <c r="P346" s="2" t="s">
        <v>26</v>
      </c>
      <c r="Q346" s="2" t="s">
        <v>26</v>
      </c>
      <c r="R346" s="2" t="s">
        <v>26</v>
      </c>
      <c r="S346" s="2"/>
      <c r="T346" s="2" t="s">
        <v>26</v>
      </c>
      <c r="U346" s="2" t="s">
        <v>26</v>
      </c>
      <c r="V346" s="2" t="s">
        <v>26</v>
      </c>
      <c r="W346" s="2" t="s">
        <v>26</v>
      </c>
      <c r="X346" s="2"/>
      <c r="Y346" s="2" t="s">
        <v>26</v>
      </c>
      <c r="Z346" s="2" t="s">
        <v>26</v>
      </c>
      <c r="AA346" s="2" t="s">
        <v>26</v>
      </c>
      <c r="AB346" s="2" t="s">
        <v>26</v>
      </c>
    </row>
    <row r="347" spans="1:28" ht="15">
      <c r="A347" s="7" t="str">
        <f t="shared" si="70"/>
        <v>090101A</v>
      </c>
      <c r="B347" s="7" t="str">
        <f t="shared" si="84"/>
        <v>09</v>
      </c>
      <c r="C347" s="1" t="s">
        <v>338</v>
      </c>
      <c r="D347" s="66" t="s">
        <v>399</v>
      </c>
      <c r="E347" s="1" t="str">
        <f t="shared" si="71"/>
        <v>01</v>
      </c>
      <c r="F347" s="1" t="s">
        <v>4</v>
      </c>
      <c r="G347" s="7">
        <v>1.5</v>
      </c>
      <c r="H347" s="7">
        <v>11</v>
      </c>
      <c r="I347" s="7">
        <v>8</v>
      </c>
      <c r="J347" s="65">
        <f t="shared" si="72"/>
        <v>1.5</v>
      </c>
      <c r="K347" s="65">
        <f t="shared" si="73"/>
        <v>2</v>
      </c>
      <c r="L347" s="65">
        <f t="shared" si="74"/>
        <v>1.5</v>
      </c>
      <c r="M347" s="65">
        <f>+'ふん尿排泄原単位'!$K$7*365/(L347*10*1000)</f>
        <v>1.5670666666666668</v>
      </c>
      <c r="O347" s="65">
        <f t="shared" si="75"/>
        <v>1.5</v>
      </c>
      <c r="P347" s="65">
        <f t="shared" si="76"/>
        <v>2</v>
      </c>
      <c r="Q347" s="65">
        <f t="shared" si="77"/>
        <v>1.5</v>
      </c>
      <c r="R347" s="65">
        <f>+'ふん尿排泄原単位'!$K$7*365/(Q347*10*1000)</f>
        <v>1.5670666666666668</v>
      </c>
      <c r="T347" s="65">
        <f t="shared" si="78"/>
        <v>0.75</v>
      </c>
      <c r="U347" s="65">
        <f t="shared" si="79"/>
        <v>2</v>
      </c>
      <c r="V347" s="65">
        <f t="shared" si="80"/>
        <v>0.75</v>
      </c>
      <c r="W347" s="65">
        <f>+'ふん尿排泄原単位'!$K$7*365/(V347*10*1000)</f>
        <v>3.1341333333333337</v>
      </c>
      <c r="Y347" s="65">
        <f t="shared" si="81"/>
        <v>0.5</v>
      </c>
      <c r="Z347" s="65">
        <f t="shared" si="82"/>
        <v>2</v>
      </c>
      <c r="AA347" s="65">
        <f t="shared" si="83"/>
        <v>0.5</v>
      </c>
      <c r="AB347" s="65">
        <f>+'ふん尿排泄原単位'!$K$7*365/(AA347*10*1000)</f>
        <v>4.701200000000001</v>
      </c>
    </row>
    <row r="348" spans="1:28" ht="15">
      <c r="A348" s="7" t="str">
        <f t="shared" si="70"/>
        <v>090102A</v>
      </c>
      <c r="B348" s="7" t="str">
        <f t="shared" si="84"/>
        <v>09</v>
      </c>
      <c r="C348" s="1" t="s">
        <v>338</v>
      </c>
      <c r="D348" s="66" t="s">
        <v>400</v>
      </c>
      <c r="E348" s="1" t="str">
        <f t="shared" si="71"/>
        <v>01</v>
      </c>
      <c r="F348" s="1" t="s">
        <v>4</v>
      </c>
      <c r="G348" s="7">
        <v>1.5</v>
      </c>
      <c r="H348" s="7">
        <v>11</v>
      </c>
      <c r="I348" s="7">
        <v>8</v>
      </c>
      <c r="J348" s="65">
        <f t="shared" si="72"/>
        <v>1.5</v>
      </c>
      <c r="K348" s="65">
        <f t="shared" si="73"/>
        <v>2</v>
      </c>
      <c r="L348" s="65">
        <f t="shared" si="74"/>
        <v>1.5</v>
      </c>
      <c r="M348" s="65">
        <f>+'ふん尿排泄原単位'!$K$7*365/(L348*10*1000)</f>
        <v>1.5670666666666668</v>
      </c>
      <c r="O348" s="65">
        <f t="shared" si="75"/>
        <v>1.5</v>
      </c>
      <c r="P348" s="65">
        <f t="shared" si="76"/>
        <v>2</v>
      </c>
      <c r="Q348" s="65">
        <f t="shared" si="77"/>
        <v>1.5</v>
      </c>
      <c r="R348" s="65">
        <f>+'ふん尿排泄原単位'!$K$7*365/(Q348*10*1000)</f>
        <v>1.5670666666666668</v>
      </c>
      <c r="T348" s="65">
        <f t="shared" si="78"/>
        <v>0.75</v>
      </c>
      <c r="U348" s="65">
        <f t="shared" si="79"/>
        <v>2</v>
      </c>
      <c r="V348" s="65">
        <f t="shared" si="80"/>
        <v>0.75</v>
      </c>
      <c r="W348" s="65">
        <f>+'ふん尿排泄原単位'!$K$7*365/(V348*10*1000)</f>
        <v>3.1341333333333337</v>
      </c>
      <c r="Y348" s="65">
        <f t="shared" si="81"/>
        <v>0.5</v>
      </c>
      <c r="Z348" s="65">
        <f t="shared" si="82"/>
        <v>2</v>
      </c>
      <c r="AA348" s="65">
        <f t="shared" si="83"/>
        <v>0.5</v>
      </c>
      <c r="AB348" s="65">
        <f>+'ふん尿排泄原単位'!$K$7*365/(AA348*10*1000)</f>
        <v>4.701200000000001</v>
      </c>
    </row>
    <row r="349" spans="1:28" ht="15">
      <c r="A349" s="7" t="str">
        <f t="shared" si="70"/>
        <v>090103A</v>
      </c>
      <c r="B349" s="7" t="str">
        <f t="shared" si="84"/>
        <v>09</v>
      </c>
      <c r="C349" s="1" t="s">
        <v>338</v>
      </c>
      <c r="D349" s="66" t="s">
        <v>401</v>
      </c>
      <c r="E349" s="1" t="str">
        <f t="shared" si="71"/>
        <v>01</v>
      </c>
      <c r="F349" s="1" t="s">
        <v>4</v>
      </c>
      <c r="G349" s="7">
        <v>1.5</v>
      </c>
      <c r="H349" s="7">
        <v>11</v>
      </c>
      <c r="I349" s="7">
        <v>8</v>
      </c>
      <c r="J349" s="65">
        <f t="shared" si="72"/>
        <v>1.5</v>
      </c>
      <c r="K349" s="65">
        <f t="shared" si="73"/>
        <v>2</v>
      </c>
      <c r="L349" s="65">
        <f t="shared" si="74"/>
        <v>1.5</v>
      </c>
      <c r="M349" s="65">
        <f>+'ふん尿排泄原単位'!$K$7*365/(L349*10*1000)</f>
        <v>1.5670666666666668</v>
      </c>
      <c r="O349" s="65">
        <f t="shared" si="75"/>
        <v>1.5</v>
      </c>
      <c r="P349" s="65">
        <f t="shared" si="76"/>
        <v>2</v>
      </c>
      <c r="Q349" s="65">
        <f t="shared" si="77"/>
        <v>1.5</v>
      </c>
      <c r="R349" s="65">
        <f>+'ふん尿排泄原単位'!$K$7*365/(Q349*10*1000)</f>
        <v>1.5670666666666668</v>
      </c>
      <c r="T349" s="65">
        <f t="shared" si="78"/>
        <v>0.75</v>
      </c>
      <c r="U349" s="65">
        <f t="shared" si="79"/>
        <v>2</v>
      </c>
      <c r="V349" s="65">
        <f t="shared" si="80"/>
        <v>0.75</v>
      </c>
      <c r="W349" s="65">
        <f>+'ふん尿排泄原単位'!$K$7*365/(V349*10*1000)</f>
        <v>3.1341333333333337</v>
      </c>
      <c r="Y349" s="65">
        <f t="shared" si="81"/>
        <v>0.5</v>
      </c>
      <c r="Z349" s="65">
        <f t="shared" si="82"/>
        <v>2</v>
      </c>
      <c r="AA349" s="65">
        <f t="shared" si="83"/>
        <v>0.5</v>
      </c>
      <c r="AB349" s="65">
        <f>+'ふん尿排泄原単位'!$K$7*365/(AA349*10*1000)</f>
        <v>4.701200000000001</v>
      </c>
    </row>
    <row r="350" spans="1:28" ht="15">
      <c r="A350" s="7" t="str">
        <f t="shared" si="70"/>
        <v>090104A</v>
      </c>
      <c r="B350" s="7" t="str">
        <f t="shared" si="84"/>
        <v>09</v>
      </c>
      <c r="C350" s="1" t="s">
        <v>338</v>
      </c>
      <c r="D350" s="66" t="s">
        <v>402</v>
      </c>
      <c r="E350" s="1" t="str">
        <f t="shared" si="71"/>
        <v>01</v>
      </c>
      <c r="F350" s="1" t="s">
        <v>4</v>
      </c>
      <c r="G350" s="7">
        <v>1.5</v>
      </c>
      <c r="H350" s="7">
        <v>11</v>
      </c>
      <c r="I350" s="7">
        <v>8</v>
      </c>
      <c r="J350" s="65">
        <f t="shared" si="72"/>
        <v>1.5</v>
      </c>
      <c r="K350" s="65">
        <f t="shared" si="73"/>
        <v>2</v>
      </c>
      <c r="L350" s="65">
        <f t="shared" si="74"/>
        <v>1.5</v>
      </c>
      <c r="M350" s="65">
        <f>+'ふん尿排泄原単位'!$K$7*365/(L350*10*1000)</f>
        <v>1.5670666666666668</v>
      </c>
      <c r="O350" s="65">
        <f t="shared" si="75"/>
        <v>1.5</v>
      </c>
      <c r="P350" s="65">
        <f t="shared" si="76"/>
        <v>2</v>
      </c>
      <c r="Q350" s="65">
        <f t="shared" si="77"/>
        <v>1.5</v>
      </c>
      <c r="R350" s="65">
        <f>+'ふん尿排泄原単位'!$K$7*365/(Q350*10*1000)</f>
        <v>1.5670666666666668</v>
      </c>
      <c r="T350" s="65">
        <f t="shared" si="78"/>
        <v>0.75</v>
      </c>
      <c r="U350" s="65">
        <f t="shared" si="79"/>
        <v>2</v>
      </c>
      <c r="V350" s="65">
        <f t="shared" si="80"/>
        <v>0.75</v>
      </c>
      <c r="W350" s="65">
        <f>+'ふん尿排泄原単位'!$K$7*365/(V350*10*1000)</f>
        <v>3.1341333333333337</v>
      </c>
      <c r="Y350" s="65">
        <f t="shared" si="81"/>
        <v>0.5</v>
      </c>
      <c r="Z350" s="65">
        <f t="shared" si="82"/>
        <v>2</v>
      </c>
      <c r="AA350" s="65">
        <f t="shared" si="83"/>
        <v>0.5</v>
      </c>
      <c r="AB350" s="65">
        <f>+'ふん尿排泄原単位'!$K$7*365/(AA350*10*1000)</f>
        <v>4.701200000000001</v>
      </c>
    </row>
    <row r="351" spans="1:28" ht="15">
      <c r="A351" s="7" t="str">
        <f aca="true" t="shared" si="85" ref="A351:A414">+B351&amp;E351&amp;D351</f>
        <v>090105A</v>
      </c>
      <c r="B351" s="7" t="str">
        <f t="shared" si="84"/>
        <v>09</v>
      </c>
      <c r="C351" s="1" t="s">
        <v>338</v>
      </c>
      <c r="D351" s="66" t="s">
        <v>403</v>
      </c>
      <c r="E351" s="1" t="str">
        <f aca="true" t="shared" si="86" ref="E351:E414">+VLOOKUP(F351,$D$2:$E$5,2)</f>
        <v>01</v>
      </c>
      <c r="F351" s="1" t="s">
        <v>4</v>
      </c>
      <c r="G351" s="7">
        <v>1.5</v>
      </c>
      <c r="H351" s="7">
        <v>11</v>
      </c>
      <c r="I351" s="7">
        <v>8</v>
      </c>
      <c r="J351" s="65">
        <f aca="true" t="shared" si="87" ref="J351:J414">+$G351/J$5</f>
        <v>1.5</v>
      </c>
      <c r="K351" s="65">
        <f aca="true" t="shared" si="88" ref="K351:K414">+$I351/K$5</f>
        <v>2</v>
      </c>
      <c r="L351" s="65">
        <f t="shared" si="74"/>
        <v>1.5</v>
      </c>
      <c r="M351" s="65">
        <f>+'ふん尿排泄原単位'!$K$7*365/(L351*10*1000)</f>
        <v>1.5670666666666668</v>
      </c>
      <c r="O351" s="65">
        <f aca="true" t="shared" si="89" ref="O351:O414">+$G351/O$5</f>
        <v>1.5</v>
      </c>
      <c r="P351" s="65">
        <f aca="true" t="shared" si="90" ref="P351:P414">+$I351/P$5</f>
        <v>2</v>
      </c>
      <c r="Q351" s="65">
        <f t="shared" si="77"/>
        <v>1.5</v>
      </c>
      <c r="R351" s="65">
        <f>+'ふん尿排泄原単位'!$K$7*365/(Q351*10*1000)</f>
        <v>1.5670666666666668</v>
      </c>
      <c r="T351" s="65">
        <f aca="true" t="shared" si="91" ref="T351:T414">+$G351/T$5</f>
        <v>0.75</v>
      </c>
      <c r="U351" s="65">
        <f aca="true" t="shared" si="92" ref="U351:U414">+$I351/U$5</f>
        <v>2</v>
      </c>
      <c r="V351" s="65">
        <f t="shared" si="80"/>
        <v>0.75</v>
      </c>
      <c r="W351" s="65">
        <f>+'ふん尿排泄原単位'!$K$7*365/(V351*10*1000)</f>
        <v>3.1341333333333337</v>
      </c>
      <c r="Y351" s="65">
        <f aca="true" t="shared" si="93" ref="Y351:Y414">+$G351/Y$5</f>
        <v>0.5</v>
      </c>
      <c r="Z351" s="65">
        <f aca="true" t="shared" si="94" ref="Z351:Z414">+$I351/Z$5</f>
        <v>2</v>
      </c>
      <c r="AA351" s="65">
        <f t="shared" si="83"/>
        <v>0.5</v>
      </c>
      <c r="AB351" s="65">
        <f>+'ふん尿排泄原単位'!$K$7*365/(AA351*10*1000)</f>
        <v>4.701200000000001</v>
      </c>
    </row>
    <row r="352" spans="1:28" ht="15">
      <c r="A352" s="7" t="str">
        <f t="shared" si="85"/>
        <v>090106A</v>
      </c>
      <c r="B352" s="7" t="str">
        <f t="shared" si="84"/>
        <v>09</v>
      </c>
      <c r="C352" s="1" t="s">
        <v>338</v>
      </c>
      <c r="D352" s="66" t="s">
        <v>404</v>
      </c>
      <c r="E352" s="1" t="str">
        <f t="shared" si="86"/>
        <v>01</v>
      </c>
      <c r="F352" s="1" t="s">
        <v>4</v>
      </c>
      <c r="G352" s="7">
        <v>1.5</v>
      </c>
      <c r="H352" s="7">
        <v>11</v>
      </c>
      <c r="I352" s="7">
        <v>8</v>
      </c>
      <c r="J352" s="65">
        <f t="shared" si="87"/>
        <v>1.5</v>
      </c>
      <c r="K352" s="65">
        <f t="shared" si="88"/>
        <v>2</v>
      </c>
      <c r="L352" s="65">
        <f aca="true" t="shared" si="95" ref="L352:L415">+IF(MIN(J352:K352)&gt;5,5,MIN(J352:K352))</f>
        <v>1.5</v>
      </c>
      <c r="M352" s="65">
        <f>+'ふん尿排泄原単位'!$K$7*365/(L352*10*1000)</f>
        <v>1.5670666666666668</v>
      </c>
      <c r="O352" s="65">
        <f t="shared" si="89"/>
        <v>1.5</v>
      </c>
      <c r="P352" s="65">
        <f t="shared" si="90"/>
        <v>2</v>
      </c>
      <c r="Q352" s="65">
        <f aca="true" t="shared" si="96" ref="Q352:Q415">+IF(MIN(O352:P352)&gt;3,3,MIN(O352:P352))</f>
        <v>1.5</v>
      </c>
      <c r="R352" s="65">
        <f>+'ふん尿排泄原単位'!$K$7*365/(Q352*10*1000)</f>
        <v>1.5670666666666668</v>
      </c>
      <c r="T352" s="65">
        <f t="shared" si="91"/>
        <v>0.75</v>
      </c>
      <c r="U352" s="65">
        <f t="shared" si="92"/>
        <v>2</v>
      </c>
      <c r="V352" s="65">
        <f aca="true" t="shared" si="97" ref="V352:V415">+IF(MIN(T352:U352)&gt;3,3,MIN(T352:U352))</f>
        <v>0.75</v>
      </c>
      <c r="W352" s="65">
        <f>+'ふん尿排泄原単位'!$K$7*365/(V352*10*1000)</f>
        <v>3.1341333333333337</v>
      </c>
      <c r="Y352" s="65">
        <f t="shared" si="93"/>
        <v>0.5</v>
      </c>
      <c r="Z352" s="65">
        <f t="shared" si="94"/>
        <v>2</v>
      </c>
      <c r="AA352" s="65">
        <f aca="true" t="shared" si="98" ref="AA352:AA415">+IF(MIN(Y352:Z352)&gt;3,3,MIN(Y352:Z352))</f>
        <v>0.5</v>
      </c>
      <c r="AB352" s="65">
        <f>+'ふん尿排泄原単位'!$K$7*365/(AA352*10*1000)</f>
        <v>4.701200000000001</v>
      </c>
    </row>
    <row r="353" spans="1:28" ht="15">
      <c r="A353" s="7" t="str">
        <f t="shared" si="85"/>
        <v>090107A</v>
      </c>
      <c r="B353" s="7" t="str">
        <f t="shared" si="84"/>
        <v>09</v>
      </c>
      <c r="C353" s="1" t="s">
        <v>338</v>
      </c>
      <c r="D353" s="66" t="s">
        <v>405</v>
      </c>
      <c r="E353" s="1" t="str">
        <f t="shared" si="86"/>
        <v>01</v>
      </c>
      <c r="F353" s="1" t="s">
        <v>4</v>
      </c>
      <c r="G353" s="7">
        <v>1.5</v>
      </c>
      <c r="H353" s="7">
        <v>11</v>
      </c>
      <c r="I353" s="7">
        <v>8</v>
      </c>
      <c r="J353" s="65">
        <f t="shared" si="87"/>
        <v>1.5</v>
      </c>
      <c r="K353" s="65">
        <f t="shared" si="88"/>
        <v>2</v>
      </c>
      <c r="L353" s="65">
        <f t="shared" si="95"/>
        <v>1.5</v>
      </c>
      <c r="M353" s="65">
        <f>+'ふん尿排泄原単位'!$K$7*365/(L353*10*1000)</f>
        <v>1.5670666666666668</v>
      </c>
      <c r="O353" s="65">
        <f t="shared" si="89"/>
        <v>1.5</v>
      </c>
      <c r="P353" s="65">
        <f t="shared" si="90"/>
        <v>2</v>
      </c>
      <c r="Q353" s="65">
        <f t="shared" si="96"/>
        <v>1.5</v>
      </c>
      <c r="R353" s="65">
        <f>+'ふん尿排泄原単位'!$K$7*365/(Q353*10*1000)</f>
        <v>1.5670666666666668</v>
      </c>
      <c r="T353" s="65">
        <f t="shared" si="91"/>
        <v>0.75</v>
      </c>
      <c r="U353" s="65">
        <f t="shared" si="92"/>
        <v>2</v>
      </c>
      <c r="V353" s="65">
        <f t="shared" si="97"/>
        <v>0.75</v>
      </c>
      <c r="W353" s="65">
        <f>+'ふん尿排泄原単位'!$K$7*365/(V353*10*1000)</f>
        <v>3.1341333333333337</v>
      </c>
      <c r="Y353" s="65">
        <f t="shared" si="93"/>
        <v>0.5</v>
      </c>
      <c r="Z353" s="65">
        <f t="shared" si="94"/>
        <v>2</v>
      </c>
      <c r="AA353" s="65">
        <f t="shared" si="98"/>
        <v>0.5</v>
      </c>
      <c r="AB353" s="65">
        <f>+'ふん尿排泄原単位'!$K$7*365/(AA353*10*1000)</f>
        <v>4.701200000000001</v>
      </c>
    </row>
    <row r="354" spans="1:28" ht="15">
      <c r="A354" s="7" t="str">
        <f t="shared" si="85"/>
        <v>090108A</v>
      </c>
      <c r="B354" s="7" t="str">
        <f t="shared" si="84"/>
        <v>09</v>
      </c>
      <c r="C354" s="1" t="s">
        <v>338</v>
      </c>
      <c r="D354" s="66" t="s">
        <v>406</v>
      </c>
      <c r="E354" s="1" t="str">
        <f t="shared" si="86"/>
        <v>01</v>
      </c>
      <c r="F354" s="1" t="s">
        <v>4</v>
      </c>
      <c r="G354" s="7">
        <v>1.5</v>
      </c>
      <c r="H354" s="7">
        <v>11</v>
      </c>
      <c r="I354" s="7">
        <v>8</v>
      </c>
      <c r="J354" s="65">
        <f t="shared" si="87"/>
        <v>1.5</v>
      </c>
      <c r="K354" s="65">
        <f t="shared" si="88"/>
        <v>2</v>
      </c>
      <c r="L354" s="65">
        <f t="shared" si="95"/>
        <v>1.5</v>
      </c>
      <c r="M354" s="65">
        <f>+'ふん尿排泄原単位'!$K$7*365/(L354*10*1000)</f>
        <v>1.5670666666666668</v>
      </c>
      <c r="O354" s="65">
        <f t="shared" si="89"/>
        <v>1.5</v>
      </c>
      <c r="P354" s="65">
        <f t="shared" si="90"/>
        <v>2</v>
      </c>
      <c r="Q354" s="65">
        <f t="shared" si="96"/>
        <v>1.5</v>
      </c>
      <c r="R354" s="65">
        <f>+'ふん尿排泄原単位'!$K$7*365/(Q354*10*1000)</f>
        <v>1.5670666666666668</v>
      </c>
      <c r="T354" s="65">
        <f t="shared" si="91"/>
        <v>0.75</v>
      </c>
      <c r="U354" s="65">
        <f t="shared" si="92"/>
        <v>2</v>
      </c>
      <c r="V354" s="65">
        <f t="shared" si="97"/>
        <v>0.75</v>
      </c>
      <c r="W354" s="65">
        <f>+'ふん尿排泄原単位'!$K$7*365/(V354*10*1000)</f>
        <v>3.1341333333333337</v>
      </c>
      <c r="Y354" s="65">
        <f t="shared" si="93"/>
        <v>0.5</v>
      </c>
      <c r="Z354" s="65">
        <f t="shared" si="94"/>
        <v>2</v>
      </c>
      <c r="AA354" s="65">
        <f t="shared" si="98"/>
        <v>0.5</v>
      </c>
      <c r="AB354" s="65">
        <f>+'ふん尿排泄原単位'!$K$7*365/(AA354*10*1000)</f>
        <v>4.701200000000001</v>
      </c>
    </row>
    <row r="355" spans="1:28" ht="15">
      <c r="A355" s="7" t="str">
        <f t="shared" si="85"/>
        <v>090109A</v>
      </c>
      <c r="B355" s="7" t="str">
        <f t="shared" si="84"/>
        <v>09</v>
      </c>
      <c r="C355" s="1" t="s">
        <v>338</v>
      </c>
      <c r="D355" s="66" t="s">
        <v>407</v>
      </c>
      <c r="E355" s="1" t="str">
        <f t="shared" si="86"/>
        <v>01</v>
      </c>
      <c r="F355" s="1" t="s">
        <v>4</v>
      </c>
      <c r="G355" s="7">
        <v>1.5</v>
      </c>
      <c r="H355" s="7">
        <v>11</v>
      </c>
      <c r="I355" s="7">
        <v>8</v>
      </c>
      <c r="J355" s="65">
        <f t="shared" si="87"/>
        <v>1.5</v>
      </c>
      <c r="K355" s="65">
        <f t="shared" si="88"/>
        <v>2</v>
      </c>
      <c r="L355" s="65">
        <f t="shared" si="95"/>
        <v>1.5</v>
      </c>
      <c r="M355" s="65">
        <f>+'ふん尿排泄原単位'!$K$7*365/(L355*10*1000)</f>
        <v>1.5670666666666668</v>
      </c>
      <c r="O355" s="65">
        <f t="shared" si="89"/>
        <v>1.5</v>
      </c>
      <c r="P355" s="65">
        <f t="shared" si="90"/>
        <v>2</v>
      </c>
      <c r="Q355" s="65">
        <f t="shared" si="96"/>
        <v>1.5</v>
      </c>
      <c r="R355" s="65">
        <f>+'ふん尿排泄原単位'!$K$7*365/(Q355*10*1000)</f>
        <v>1.5670666666666668</v>
      </c>
      <c r="T355" s="65">
        <f t="shared" si="91"/>
        <v>0.75</v>
      </c>
      <c r="U355" s="65">
        <f t="shared" si="92"/>
        <v>2</v>
      </c>
      <c r="V355" s="65">
        <f t="shared" si="97"/>
        <v>0.75</v>
      </c>
      <c r="W355" s="65">
        <f>+'ふん尿排泄原単位'!$K$7*365/(V355*10*1000)</f>
        <v>3.1341333333333337</v>
      </c>
      <c r="Y355" s="65">
        <f t="shared" si="93"/>
        <v>0.5</v>
      </c>
      <c r="Z355" s="65">
        <f t="shared" si="94"/>
        <v>2</v>
      </c>
      <c r="AA355" s="65">
        <f t="shared" si="98"/>
        <v>0.5</v>
      </c>
      <c r="AB355" s="65">
        <f>+'ふん尿排泄原単位'!$K$7*365/(AA355*10*1000)</f>
        <v>4.701200000000001</v>
      </c>
    </row>
    <row r="356" spans="1:28" ht="15">
      <c r="A356" s="7" t="str">
        <f t="shared" si="85"/>
        <v>090109B</v>
      </c>
      <c r="B356" s="7" t="str">
        <f t="shared" si="84"/>
        <v>09</v>
      </c>
      <c r="C356" s="1" t="s">
        <v>338</v>
      </c>
      <c r="D356" s="66" t="s">
        <v>408</v>
      </c>
      <c r="E356" s="1" t="str">
        <f t="shared" si="86"/>
        <v>01</v>
      </c>
      <c r="F356" s="1" t="s">
        <v>4</v>
      </c>
      <c r="G356" s="7">
        <v>1.5</v>
      </c>
      <c r="H356" s="7">
        <v>11</v>
      </c>
      <c r="I356" s="7">
        <v>8</v>
      </c>
      <c r="J356" s="65">
        <f t="shared" si="87"/>
        <v>1.5</v>
      </c>
      <c r="K356" s="65">
        <f t="shared" si="88"/>
        <v>2</v>
      </c>
      <c r="L356" s="65">
        <f t="shared" si="95"/>
        <v>1.5</v>
      </c>
      <c r="M356" s="65">
        <f>+'ふん尿排泄原単位'!$K$7*365/(L356*10*1000)</f>
        <v>1.5670666666666668</v>
      </c>
      <c r="O356" s="65">
        <f t="shared" si="89"/>
        <v>1.5</v>
      </c>
      <c r="P356" s="65">
        <f t="shared" si="90"/>
        <v>2</v>
      </c>
      <c r="Q356" s="65">
        <f t="shared" si="96"/>
        <v>1.5</v>
      </c>
      <c r="R356" s="65">
        <f>+'ふん尿排泄原単位'!$K$7*365/(Q356*10*1000)</f>
        <v>1.5670666666666668</v>
      </c>
      <c r="T356" s="65">
        <f t="shared" si="91"/>
        <v>0.75</v>
      </c>
      <c r="U356" s="65">
        <f t="shared" si="92"/>
        <v>2</v>
      </c>
      <c r="V356" s="65">
        <f t="shared" si="97"/>
        <v>0.75</v>
      </c>
      <c r="W356" s="65">
        <f>+'ふん尿排泄原単位'!$K$7*365/(V356*10*1000)</f>
        <v>3.1341333333333337</v>
      </c>
      <c r="Y356" s="65">
        <f t="shared" si="93"/>
        <v>0.5</v>
      </c>
      <c r="Z356" s="65">
        <f t="shared" si="94"/>
        <v>2</v>
      </c>
      <c r="AA356" s="65">
        <f t="shared" si="98"/>
        <v>0.5</v>
      </c>
      <c r="AB356" s="65">
        <f>+'ふん尿排泄原単位'!$K$7*365/(AA356*10*1000)</f>
        <v>4.701200000000001</v>
      </c>
    </row>
    <row r="357" spans="1:28" ht="15">
      <c r="A357" s="7" t="str">
        <f t="shared" si="85"/>
        <v>090110A</v>
      </c>
      <c r="B357" s="7" t="str">
        <f t="shared" si="84"/>
        <v>09</v>
      </c>
      <c r="C357" s="1" t="s">
        <v>338</v>
      </c>
      <c r="D357" s="66" t="s">
        <v>409</v>
      </c>
      <c r="E357" s="1" t="str">
        <f t="shared" si="86"/>
        <v>01</v>
      </c>
      <c r="F357" s="1" t="s">
        <v>4</v>
      </c>
      <c r="G357" s="7">
        <v>1.5</v>
      </c>
      <c r="H357" s="7">
        <v>11</v>
      </c>
      <c r="I357" s="7">
        <v>8</v>
      </c>
      <c r="J357" s="65">
        <f t="shared" si="87"/>
        <v>1.5</v>
      </c>
      <c r="K357" s="65">
        <f t="shared" si="88"/>
        <v>2</v>
      </c>
      <c r="L357" s="65">
        <f t="shared" si="95"/>
        <v>1.5</v>
      </c>
      <c r="M357" s="65">
        <f>+'ふん尿排泄原単位'!$K$7*365/(L357*10*1000)</f>
        <v>1.5670666666666668</v>
      </c>
      <c r="O357" s="65">
        <f t="shared" si="89"/>
        <v>1.5</v>
      </c>
      <c r="P357" s="65">
        <f t="shared" si="90"/>
        <v>2</v>
      </c>
      <c r="Q357" s="65">
        <f t="shared" si="96"/>
        <v>1.5</v>
      </c>
      <c r="R357" s="65">
        <f>+'ふん尿排泄原単位'!$K$7*365/(Q357*10*1000)</f>
        <v>1.5670666666666668</v>
      </c>
      <c r="T357" s="65">
        <f t="shared" si="91"/>
        <v>0.75</v>
      </c>
      <c r="U357" s="65">
        <f t="shared" si="92"/>
        <v>2</v>
      </c>
      <c r="V357" s="65">
        <f t="shared" si="97"/>
        <v>0.75</v>
      </c>
      <c r="W357" s="65">
        <f>+'ふん尿排泄原単位'!$K$7*365/(V357*10*1000)</f>
        <v>3.1341333333333337</v>
      </c>
      <c r="Y357" s="65">
        <f t="shared" si="93"/>
        <v>0.5</v>
      </c>
      <c r="Z357" s="65">
        <f t="shared" si="94"/>
        <v>2</v>
      </c>
      <c r="AA357" s="65">
        <f t="shared" si="98"/>
        <v>0.5</v>
      </c>
      <c r="AB357" s="65">
        <f>+'ふん尿排泄原単位'!$K$7*365/(AA357*10*1000)</f>
        <v>4.701200000000001</v>
      </c>
    </row>
    <row r="358" spans="1:28" ht="15">
      <c r="A358" s="7" t="str">
        <f t="shared" si="85"/>
        <v>090111A</v>
      </c>
      <c r="B358" s="7" t="str">
        <f t="shared" si="84"/>
        <v>09</v>
      </c>
      <c r="C358" s="1" t="s">
        <v>338</v>
      </c>
      <c r="D358" s="66" t="s">
        <v>410</v>
      </c>
      <c r="E358" s="1" t="str">
        <f t="shared" si="86"/>
        <v>01</v>
      </c>
      <c r="F358" s="1" t="s">
        <v>4</v>
      </c>
      <c r="G358" s="7">
        <v>1.5</v>
      </c>
      <c r="H358" s="7">
        <v>11</v>
      </c>
      <c r="I358" s="7">
        <v>8</v>
      </c>
      <c r="J358" s="65">
        <f t="shared" si="87"/>
        <v>1.5</v>
      </c>
      <c r="K358" s="65">
        <f t="shared" si="88"/>
        <v>2</v>
      </c>
      <c r="L358" s="65">
        <f t="shared" si="95"/>
        <v>1.5</v>
      </c>
      <c r="M358" s="65">
        <f>+'ふん尿排泄原単位'!$K$7*365/(L358*10*1000)</f>
        <v>1.5670666666666668</v>
      </c>
      <c r="O358" s="65">
        <f t="shared" si="89"/>
        <v>1.5</v>
      </c>
      <c r="P358" s="65">
        <f t="shared" si="90"/>
        <v>2</v>
      </c>
      <c r="Q358" s="65">
        <f t="shared" si="96"/>
        <v>1.5</v>
      </c>
      <c r="R358" s="65">
        <f>+'ふん尿排泄原単位'!$K$7*365/(Q358*10*1000)</f>
        <v>1.5670666666666668</v>
      </c>
      <c r="T358" s="65">
        <f t="shared" si="91"/>
        <v>0.75</v>
      </c>
      <c r="U358" s="65">
        <f t="shared" si="92"/>
        <v>2</v>
      </c>
      <c r="V358" s="65">
        <f t="shared" si="97"/>
        <v>0.75</v>
      </c>
      <c r="W358" s="65">
        <f>+'ふん尿排泄原単位'!$K$7*365/(V358*10*1000)</f>
        <v>3.1341333333333337</v>
      </c>
      <c r="Y358" s="65">
        <f t="shared" si="93"/>
        <v>0.5</v>
      </c>
      <c r="Z358" s="65">
        <f t="shared" si="94"/>
        <v>2</v>
      </c>
      <c r="AA358" s="65">
        <f t="shared" si="98"/>
        <v>0.5</v>
      </c>
      <c r="AB358" s="65">
        <f>+'ふん尿排泄原単位'!$K$7*365/(AA358*10*1000)</f>
        <v>4.701200000000001</v>
      </c>
    </row>
    <row r="359" spans="1:28" ht="15">
      <c r="A359" s="7" t="str">
        <f t="shared" si="85"/>
        <v>090112A</v>
      </c>
      <c r="B359" s="7" t="str">
        <f t="shared" si="84"/>
        <v>09</v>
      </c>
      <c r="C359" s="1" t="s">
        <v>338</v>
      </c>
      <c r="D359" s="66" t="s">
        <v>411</v>
      </c>
      <c r="E359" s="1" t="str">
        <f t="shared" si="86"/>
        <v>01</v>
      </c>
      <c r="F359" s="1" t="s">
        <v>4</v>
      </c>
      <c r="G359" s="2" t="s">
        <v>26</v>
      </c>
      <c r="H359" s="2" t="s">
        <v>26</v>
      </c>
      <c r="I359" s="2" t="s">
        <v>26</v>
      </c>
      <c r="J359" s="2" t="s">
        <v>26</v>
      </c>
      <c r="K359" s="2" t="s">
        <v>26</v>
      </c>
      <c r="L359" s="2" t="s">
        <v>26</v>
      </c>
      <c r="M359" s="2" t="s">
        <v>26</v>
      </c>
      <c r="O359" s="2" t="s">
        <v>26</v>
      </c>
      <c r="P359" s="2" t="s">
        <v>26</v>
      </c>
      <c r="Q359" s="2" t="s">
        <v>26</v>
      </c>
      <c r="R359" s="2" t="s">
        <v>26</v>
      </c>
      <c r="S359" s="2"/>
      <c r="T359" s="2" t="s">
        <v>26</v>
      </c>
      <c r="U359" s="2" t="s">
        <v>26</v>
      </c>
      <c r="V359" s="2" t="s">
        <v>26</v>
      </c>
      <c r="W359" s="2" t="s">
        <v>26</v>
      </c>
      <c r="X359" s="2"/>
      <c r="Y359" s="2" t="s">
        <v>26</v>
      </c>
      <c r="Z359" s="2" t="s">
        <v>26</v>
      </c>
      <c r="AA359" s="2" t="s">
        <v>26</v>
      </c>
      <c r="AB359" s="2" t="s">
        <v>26</v>
      </c>
    </row>
    <row r="360" spans="1:28" ht="15">
      <c r="A360" s="7" t="str">
        <f t="shared" si="85"/>
        <v>090112B</v>
      </c>
      <c r="B360" s="7" t="str">
        <f t="shared" si="84"/>
        <v>09</v>
      </c>
      <c r="C360" s="1" t="s">
        <v>338</v>
      </c>
      <c r="D360" s="66" t="s">
        <v>412</v>
      </c>
      <c r="E360" s="1" t="str">
        <f t="shared" si="86"/>
        <v>01</v>
      </c>
      <c r="F360" s="1" t="s">
        <v>4</v>
      </c>
      <c r="G360" s="2" t="s">
        <v>26</v>
      </c>
      <c r="H360" s="2" t="s">
        <v>26</v>
      </c>
      <c r="I360" s="2" t="s">
        <v>26</v>
      </c>
      <c r="J360" s="2" t="s">
        <v>26</v>
      </c>
      <c r="K360" s="2" t="s">
        <v>26</v>
      </c>
      <c r="L360" s="2" t="s">
        <v>26</v>
      </c>
      <c r="M360" s="2" t="s">
        <v>26</v>
      </c>
      <c r="O360" s="2" t="s">
        <v>26</v>
      </c>
      <c r="P360" s="2" t="s">
        <v>26</v>
      </c>
      <c r="Q360" s="2" t="s">
        <v>26</v>
      </c>
      <c r="R360" s="2" t="s">
        <v>26</v>
      </c>
      <c r="S360" s="2"/>
      <c r="T360" s="2" t="s">
        <v>26</v>
      </c>
      <c r="U360" s="2" t="s">
        <v>26</v>
      </c>
      <c r="V360" s="2" t="s">
        <v>26</v>
      </c>
      <c r="W360" s="2" t="s">
        <v>26</v>
      </c>
      <c r="X360" s="2"/>
      <c r="Y360" s="2" t="s">
        <v>26</v>
      </c>
      <c r="Z360" s="2" t="s">
        <v>26</v>
      </c>
      <c r="AA360" s="2" t="s">
        <v>26</v>
      </c>
      <c r="AB360" s="2" t="s">
        <v>26</v>
      </c>
    </row>
    <row r="361" spans="1:28" ht="15">
      <c r="A361" s="7" t="str">
        <f t="shared" si="85"/>
        <v>090113A</v>
      </c>
      <c r="B361" s="7" t="str">
        <f t="shared" si="84"/>
        <v>09</v>
      </c>
      <c r="C361" s="1" t="s">
        <v>338</v>
      </c>
      <c r="D361" s="66" t="s">
        <v>413</v>
      </c>
      <c r="E361" s="1" t="str">
        <f t="shared" si="86"/>
        <v>01</v>
      </c>
      <c r="F361" s="1" t="s">
        <v>4</v>
      </c>
      <c r="G361" s="7">
        <v>1.5</v>
      </c>
      <c r="H361" s="7">
        <v>13</v>
      </c>
      <c r="I361" s="7">
        <v>8</v>
      </c>
      <c r="J361" s="65">
        <f t="shared" si="87"/>
        <v>1.5</v>
      </c>
      <c r="K361" s="65">
        <f t="shared" si="88"/>
        <v>2</v>
      </c>
      <c r="L361" s="65">
        <f t="shared" si="95"/>
        <v>1.5</v>
      </c>
      <c r="M361" s="65">
        <f>+'ふん尿排泄原単位'!$K$7*365/(L361*10*1000)</f>
        <v>1.5670666666666668</v>
      </c>
      <c r="O361" s="65">
        <f t="shared" si="89"/>
        <v>1.5</v>
      </c>
      <c r="P361" s="65">
        <f t="shared" si="90"/>
        <v>2</v>
      </c>
      <c r="Q361" s="65">
        <f t="shared" si="96"/>
        <v>1.5</v>
      </c>
      <c r="R361" s="65">
        <f>+'ふん尿排泄原単位'!$K$7*365/(Q361*10*1000)</f>
        <v>1.5670666666666668</v>
      </c>
      <c r="T361" s="65">
        <f t="shared" si="91"/>
        <v>0.75</v>
      </c>
      <c r="U361" s="65">
        <f t="shared" si="92"/>
        <v>2</v>
      </c>
      <c r="V361" s="65">
        <f t="shared" si="97"/>
        <v>0.75</v>
      </c>
      <c r="W361" s="65">
        <f>+'ふん尿排泄原単位'!$K$7*365/(V361*10*1000)</f>
        <v>3.1341333333333337</v>
      </c>
      <c r="Y361" s="65">
        <f t="shared" si="93"/>
        <v>0.5</v>
      </c>
      <c r="Z361" s="65">
        <f t="shared" si="94"/>
        <v>2</v>
      </c>
      <c r="AA361" s="65">
        <f t="shared" si="98"/>
        <v>0.5</v>
      </c>
      <c r="AB361" s="65">
        <f>+'ふん尿排泄原単位'!$K$7*365/(AA361*10*1000)</f>
        <v>4.701200000000001</v>
      </c>
    </row>
    <row r="362" spans="1:28" ht="15">
      <c r="A362" s="7" t="str">
        <f t="shared" si="85"/>
        <v>090114A</v>
      </c>
      <c r="B362" s="7" t="str">
        <f t="shared" si="84"/>
        <v>09</v>
      </c>
      <c r="C362" s="1" t="s">
        <v>338</v>
      </c>
      <c r="D362" s="66" t="s">
        <v>414</v>
      </c>
      <c r="E362" s="1" t="str">
        <f t="shared" si="86"/>
        <v>01</v>
      </c>
      <c r="F362" s="1" t="s">
        <v>4</v>
      </c>
      <c r="G362" s="7">
        <v>1.5</v>
      </c>
      <c r="H362" s="7">
        <v>13</v>
      </c>
      <c r="I362" s="7">
        <v>8</v>
      </c>
      <c r="J362" s="65">
        <f t="shared" si="87"/>
        <v>1.5</v>
      </c>
      <c r="K362" s="65">
        <f t="shared" si="88"/>
        <v>2</v>
      </c>
      <c r="L362" s="65">
        <f t="shared" si="95"/>
        <v>1.5</v>
      </c>
      <c r="M362" s="65">
        <f>+'ふん尿排泄原単位'!$K$7*365/(L362*10*1000)</f>
        <v>1.5670666666666668</v>
      </c>
      <c r="O362" s="65">
        <f t="shared" si="89"/>
        <v>1.5</v>
      </c>
      <c r="P362" s="65">
        <f t="shared" si="90"/>
        <v>2</v>
      </c>
      <c r="Q362" s="65">
        <f t="shared" si="96"/>
        <v>1.5</v>
      </c>
      <c r="R362" s="65">
        <f>+'ふん尿排泄原単位'!$K$7*365/(Q362*10*1000)</f>
        <v>1.5670666666666668</v>
      </c>
      <c r="T362" s="65">
        <f t="shared" si="91"/>
        <v>0.75</v>
      </c>
      <c r="U362" s="65">
        <f t="shared" si="92"/>
        <v>2</v>
      </c>
      <c r="V362" s="65">
        <f t="shared" si="97"/>
        <v>0.75</v>
      </c>
      <c r="W362" s="65">
        <f>+'ふん尿排泄原単位'!$K$7*365/(V362*10*1000)</f>
        <v>3.1341333333333337</v>
      </c>
      <c r="Y362" s="65">
        <f t="shared" si="93"/>
        <v>0.5</v>
      </c>
      <c r="Z362" s="65">
        <f t="shared" si="94"/>
        <v>2</v>
      </c>
      <c r="AA362" s="65">
        <f t="shared" si="98"/>
        <v>0.5</v>
      </c>
      <c r="AB362" s="65">
        <f>+'ふん尿排泄原単位'!$K$7*365/(AA362*10*1000)</f>
        <v>4.701200000000001</v>
      </c>
    </row>
    <row r="363" spans="1:28" ht="15">
      <c r="A363" s="7" t="str">
        <f t="shared" si="85"/>
        <v>090115A</v>
      </c>
      <c r="B363" s="7" t="str">
        <f t="shared" si="84"/>
        <v>09</v>
      </c>
      <c r="C363" s="1" t="s">
        <v>338</v>
      </c>
      <c r="D363" s="66" t="s">
        <v>415</v>
      </c>
      <c r="E363" s="1" t="str">
        <f t="shared" si="86"/>
        <v>01</v>
      </c>
      <c r="F363" s="1" t="s">
        <v>4</v>
      </c>
      <c r="G363" s="7">
        <v>1.5</v>
      </c>
      <c r="H363" s="7">
        <v>13</v>
      </c>
      <c r="I363" s="7">
        <v>8</v>
      </c>
      <c r="J363" s="65">
        <f t="shared" si="87"/>
        <v>1.5</v>
      </c>
      <c r="K363" s="65">
        <f t="shared" si="88"/>
        <v>2</v>
      </c>
      <c r="L363" s="65">
        <f t="shared" si="95"/>
        <v>1.5</v>
      </c>
      <c r="M363" s="65">
        <f>+'ふん尿排泄原単位'!$K$7*365/(L363*10*1000)</f>
        <v>1.5670666666666668</v>
      </c>
      <c r="O363" s="65">
        <f t="shared" si="89"/>
        <v>1.5</v>
      </c>
      <c r="P363" s="65">
        <f t="shared" si="90"/>
        <v>2</v>
      </c>
      <c r="Q363" s="65">
        <f t="shared" si="96"/>
        <v>1.5</v>
      </c>
      <c r="R363" s="65">
        <f>+'ふん尿排泄原単位'!$K$7*365/(Q363*10*1000)</f>
        <v>1.5670666666666668</v>
      </c>
      <c r="T363" s="65">
        <f t="shared" si="91"/>
        <v>0.75</v>
      </c>
      <c r="U363" s="65">
        <f t="shared" si="92"/>
        <v>2</v>
      </c>
      <c r="V363" s="65">
        <f t="shared" si="97"/>
        <v>0.75</v>
      </c>
      <c r="W363" s="65">
        <f>+'ふん尿排泄原単位'!$K$7*365/(V363*10*1000)</f>
        <v>3.1341333333333337</v>
      </c>
      <c r="Y363" s="65">
        <f t="shared" si="93"/>
        <v>0.5</v>
      </c>
      <c r="Z363" s="65">
        <f t="shared" si="94"/>
        <v>2</v>
      </c>
      <c r="AA363" s="65">
        <f t="shared" si="98"/>
        <v>0.5</v>
      </c>
      <c r="AB363" s="65">
        <f>+'ふん尿排泄原単位'!$K$7*365/(AA363*10*1000)</f>
        <v>4.701200000000001</v>
      </c>
    </row>
    <row r="364" spans="1:28" ht="15">
      <c r="A364" s="7" t="str">
        <f t="shared" si="85"/>
        <v>090116A</v>
      </c>
      <c r="B364" s="7" t="str">
        <f t="shared" si="84"/>
        <v>09</v>
      </c>
      <c r="C364" s="1" t="s">
        <v>338</v>
      </c>
      <c r="D364" s="66" t="s">
        <v>416</v>
      </c>
      <c r="E364" s="1" t="str">
        <f t="shared" si="86"/>
        <v>01</v>
      </c>
      <c r="F364" s="1" t="s">
        <v>4</v>
      </c>
      <c r="G364" s="7">
        <v>1.5</v>
      </c>
      <c r="H364" s="7">
        <v>13</v>
      </c>
      <c r="I364" s="7">
        <v>8</v>
      </c>
      <c r="J364" s="65">
        <f t="shared" si="87"/>
        <v>1.5</v>
      </c>
      <c r="K364" s="65">
        <f t="shared" si="88"/>
        <v>2</v>
      </c>
      <c r="L364" s="65">
        <f t="shared" si="95"/>
        <v>1.5</v>
      </c>
      <c r="M364" s="65">
        <f>+'ふん尿排泄原単位'!$K$7*365/(L364*10*1000)</f>
        <v>1.5670666666666668</v>
      </c>
      <c r="O364" s="65">
        <f t="shared" si="89"/>
        <v>1.5</v>
      </c>
      <c r="P364" s="65">
        <f t="shared" si="90"/>
        <v>2</v>
      </c>
      <c r="Q364" s="65">
        <f t="shared" si="96"/>
        <v>1.5</v>
      </c>
      <c r="R364" s="65">
        <f>+'ふん尿排泄原単位'!$K$7*365/(Q364*10*1000)</f>
        <v>1.5670666666666668</v>
      </c>
      <c r="T364" s="65">
        <f t="shared" si="91"/>
        <v>0.75</v>
      </c>
      <c r="U364" s="65">
        <f t="shared" si="92"/>
        <v>2</v>
      </c>
      <c r="V364" s="65">
        <f t="shared" si="97"/>
        <v>0.75</v>
      </c>
      <c r="W364" s="65">
        <f>+'ふん尿排泄原単位'!$K$7*365/(V364*10*1000)</f>
        <v>3.1341333333333337</v>
      </c>
      <c r="Y364" s="65">
        <f t="shared" si="93"/>
        <v>0.5</v>
      </c>
      <c r="Z364" s="65">
        <f t="shared" si="94"/>
        <v>2</v>
      </c>
      <c r="AA364" s="65">
        <f t="shared" si="98"/>
        <v>0.5</v>
      </c>
      <c r="AB364" s="65">
        <f>+'ふん尿排泄原単位'!$K$7*365/(AA364*10*1000)</f>
        <v>4.701200000000001</v>
      </c>
    </row>
    <row r="365" spans="1:28" ht="15">
      <c r="A365" s="7" t="str">
        <f t="shared" si="85"/>
        <v>090117A</v>
      </c>
      <c r="B365" s="7" t="str">
        <f t="shared" si="84"/>
        <v>09</v>
      </c>
      <c r="C365" s="1" t="s">
        <v>338</v>
      </c>
      <c r="D365" s="66" t="s">
        <v>417</v>
      </c>
      <c r="E365" s="1" t="str">
        <f t="shared" si="86"/>
        <v>01</v>
      </c>
      <c r="F365" s="1" t="s">
        <v>4</v>
      </c>
      <c r="G365" s="7">
        <v>1.5</v>
      </c>
      <c r="H365" s="7">
        <v>13</v>
      </c>
      <c r="I365" s="7">
        <v>8</v>
      </c>
      <c r="J365" s="65">
        <f t="shared" si="87"/>
        <v>1.5</v>
      </c>
      <c r="K365" s="65">
        <f t="shared" si="88"/>
        <v>2</v>
      </c>
      <c r="L365" s="65">
        <f t="shared" si="95"/>
        <v>1.5</v>
      </c>
      <c r="M365" s="65">
        <f>+'ふん尿排泄原単位'!$K$7*365/(L365*10*1000)</f>
        <v>1.5670666666666668</v>
      </c>
      <c r="O365" s="65">
        <f t="shared" si="89"/>
        <v>1.5</v>
      </c>
      <c r="P365" s="65">
        <f t="shared" si="90"/>
        <v>2</v>
      </c>
      <c r="Q365" s="65">
        <f t="shared" si="96"/>
        <v>1.5</v>
      </c>
      <c r="R365" s="65">
        <f>+'ふん尿排泄原単位'!$K$7*365/(Q365*10*1000)</f>
        <v>1.5670666666666668</v>
      </c>
      <c r="T365" s="65">
        <f t="shared" si="91"/>
        <v>0.75</v>
      </c>
      <c r="U365" s="65">
        <f t="shared" si="92"/>
        <v>2</v>
      </c>
      <c r="V365" s="65">
        <f t="shared" si="97"/>
        <v>0.75</v>
      </c>
      <c r="W365" s="65">
        <f>+'ふん尿排泄原単位'!$K$7*365/(V365*10*1000)</f>
        <v>3.1341333333333337</v>
      </c>
      <c r="Y365" s="65">
        <f t="shared" si="93"/>
        <v>0.5</v>
      </c>
      <c r="Z365" s="65">
        <f t="shared" si="94"/>
        <v>2</v>
      </c>
      <c r="AA365" s="65">
        <f t="shared" si="98"/>
        <v>0.5</v>
      </c>
      <c r="AB365" s="65">
        <f>+'ふん尿排泄原単位'!$K$7*365/(AA365*10*1000)</f>
        <v>4.701200000000001</v>
      </c>
    </row>
    <row r="366" spans="1:28" ht="15">
      <c r="A366" s="7" t="str">
        <f t="shared" si="85"/>
        <v>090118A</v>
      </c>
      <c r="B366" s="7" t="str">
        <f t="shared" si="84"/>
        <v>09</v>
      </c>
      <c r="C366" s="1" t="s">
        <v>338</v>
      </c>
      <c r="D366" s="66" t="s">
        <v>418</v>
      </c>
      <c r="E366" s="1" t="str">
        <f t="shared" si="86"/>
        <v>01</v>
      </c>
      <c r="F366" s="1" t="s">
        <v>4</v>
      </c>
      <c r="G366" s="2" t="s">
        <v>26</v>
      </c>
      <c r="H366" s="2" t="s">
        <v>26</v>
      </c>
      <c r="I366" s="2" t="s">
        <v>26</v>
      </c>
      <c r="J366" s="2" t="s">
        <v>26</v>
      </c>
      <c r="K366" s="2" t="s">
        <v>26</v>
      </c>
      <c r="L366" s="2" t="s">
        <v>26</v>
      </c>
      <c r="M366" s="2" t="s">
        <v>26</v>
      </c>
      <c r="O366" s="2" t="s">
        <v>26</v>
      </c>
      <c r="P366" s="2" t="s">
        <v>26</v>
      </c>
      <c r="Q366" s="2" t="s">
        <v>26</v>
      </c>
      <c r="R366" s="2" t="s">
        <v>26</v>
      </c>
      <c r="S366" s="2"/>
      <c r="T366" s="2" t="s">
        <v>26</v>
      </c>
      <c r="U366" s="2" t="s">
        <v>26</v>
      </c>
      <c r="V366" s="2" t="s">
        <v>26</v>
      </c>
      <c r="W366" s="2" t="s">
        <v>26</v>
      </c>
      <c r="X366" s="2"/>
      <c r="Y366" s="2" t="s">
        <v>26</v>
      </c>
      <c r="Z366" s="2" t="s">
        <v>26</v>
      </c>
      <c r="AA366" s="2" t="s">
        <v>26</v>
      </c>
      <c r="AB366" s="2" t="s">
        <v>26</v>
      </c>
    </row>
    <row r="367" spans="1:28" ht="15">
      <c r="A367" s="7" t="str">
        <f t="shared" si="85"/>
        <v>090118B</v>
      </c>
      <c r="B367" s="7" t="str">
        <f t="shared" si="84"/>
        <v>09</v>
      </c>
      <c r="C367" s="1" t="s">
        <v>338</v>
      </c>
      <c r="D367" s="63" t="s">
        <v>419</v>
      </c>
      <c r="E367" s="1" t="str">
        <f t="shared" si="86"/>
        <v>01</v>
      </c>
      <c r="F367" s="1" t="s">
        <v>4</v>
      </c>
      <c r="G367" s="2" t="s">
        <v>26</v>
      </c>
      <c r="H367" s="2" t="s">
        <v>26</v>
      </c>
      <c r="I367" s="2" t="s">
        <v>26</v>
      </c>
      <c r="J367" s="2" t="s">
        <v>26</v>
      </c>
      <c r="K367" s="2" t="s">
        <v>26</v>
      </c>
      <c r="L367" s="2" t="s">
        <v>26</v>
      </c>
      <c r="M367" s="2" t="s">
        <v>26</v>
      </c>
      <c r="O367" s="2" t="s">
        <v>26</v>
      </c>
      <c r="P367" s="2" t="s">
        <v>26</v>
      </c>
      <c r="Q367" s="2" t="s">
        <v>26</v>
      </c>
      <c r="R367" s="2" t="s">
        <v>26</v>
      </c>
      <c r="S367" s="2"/>
      <c r="T367" s="2" t="s">
        <v>26</v>
      </c>
      <c r="U367" s="2" t="s">
        <v>26</v>
      </c>
      <c r="V367" s="2" t="s">
        <v>26</v>
      </c>
      <c r="W367" s="2" t="s">
        <v>26</v>
      </c>
      <c r="X367" s="2"/>
      <c r="Y367" s="2" t="s">
        <v>26</v>
      </c>
      <c r="Z367" s="2" t="s">
        <v>26</v>
      </c>
      <c r="AA367" s="2" t="s">
        <v>26</v>
      </c>
      <c r="AB367" s="2" t="s">
        <v>26</v>
      </c>
    </row>
    <row r="368" spans="1:28" ht="15">
      <c r="A368" s="7" t="str">
        <f t="shared" si="85"/>
        <v>090201A</v>
      </c>
      <c r="B368" s="7" t="str">
        <f t="shared" si="84"/>
        <v>09</v>
      </c>
      <c r="C368" s="1" t="s">
        <v>338</v>
      </c>
      <c r="D368" s="66" t="s">
        <v>399</v>
      </c>
      <c r="E368" s="1" t="str">
        <f t="shared" si="86"/>
        <v>02</v>
      </c>
      <c r="F368" s="1" t="s">
        <v>11</v>
      </c>
      <c r="G368" s="7">
        <v>1.5</v>
      </c>
      <c r="H368" s="7">
        <v>12</v>
      </c>
      <c r="I368" s="7">
        <v>10</v>
      </c>
      <c r="J368" s="65">
        <f t="shared" si="87"/>
        <v>1.5</v>
      </c>
      <c r="K368" s="65">
        <f t="shared" si="88"/>
        <v>2.5</v>
      </c>
      <c r="L368" s="65">
        <f t="shared" si="95"/>
        <v>1.5</v>
      </c>
      <c r="M368" s="65">
        <f>+'ふん尿排泄原単位'!$K$7*365/(L368*10*1000)</f>
        <v>1.5670666666666668</v>
      </c>
      <c r="O368" s="65">
        <f t="shared" si="89"/>
        <v>1.5</v>
      </c>
      <c r="P368" s="65">
        <f t="shared" si="90"/>
        <v>2.5</v>
      </c>
      <c r="Q368" s="65">
        <f t="shared" si="96"/>
        <v>1.5</v>
      </c>
      <c r="R368" s="65">
        <f>+'ふん尿排泄原単位'!$K$7*365/(Q368*10*1000)</f>
        <v>1.5670666666666668</v>
      </c>
      <c r="T368" s="65">
        <f t="shared" si="91"/>
        <v>0.75</v>
      </c>
      <c r="U368" s="65">
        <f t="shared" si="92"/>
        <v>2.5</v>
      </c>
      <c r="V368" s="65">
        <f t="shared" si="97"/>
        <v>0.75</v>
      </c>
      <c r="W368" s="65">
        <f>+'ふん尿排泄原単位'!$K$7*365/(V368*10*1000)</f>
        <v>3.1341333333333337</v>
      </c>
      <c r="Y368" s="65">
        <f t="shared" si="93"/>
        <v>0.5</v>
      </c>
      <c r="Z368" s="65">
        <f t="shared" si="94"/>
        <v>2.5</v>
      </c>
      <c r="AA368" s="65">
        <f t="shared" si="98"/>
        <v>0.5</v>
      </c>
      <c r="AB368" s="65">
        <f>+'ふん尿排泄原単位'!$K$7*365/(AA368*10*1000)</f>
        <v>4.701200000000001</v>
      </c>
    </row>
    <row r="369" spans="1:28" ht="15">
      <c r="A369" s="7" t="str">
        <f t="shared" si="85"/>
        <v>090202A</v>
      </c>
      <c r="B369" s="7" t="str">
        <f t="shared" si="84"/>
        <v>09</v>
      </c>
      <c r="C369" s="1" t="s">
        <v>338</v>
      </c>
      <c r="D369" s="66" t="s">
        <v>400</v>
      </c>
      <c r="E369" s="1" t="str">
        <f t="shared" si="86"/>
        <v>02</v>
      </c>
      <c r="F369" s="1" t="s">
        <v>11</v>
      </c>
      <c r="G369" s="2" t="s">
        <v>26</v>
      </c>
      <c r="H369" s="2" t="s">
        <v>26</v>
      </c>
      <c r="I369" s="2" t="s">
        <v>26</v>
      </c>
      <c r="J369" s="2" t="s">
        <v>26</v>
      </c>
      <c r="K369" s="2" t="s">
        <v>26</v>
      </c>
      <c r="L369" s="2" t="s">
        <v>26</v>
      </c>
      <c r="M369" s="2" t="s">
        <v>26</v>
      </c>
      <c r="O369" s="2" t="s">
        <v>26</v>
      </c>
      <c r="P369" s="2" t="s">
        <v>26</v>
      </c>
      <c r="Q369" s="2" t="s">
        <v>26</v>
      </c>
      <c r="R369" s="2" t="s">
        <v>26</v>
      </c>
      <c r="S369" s="2"/>
      <c r="T369" s="2" t="s">
        <v>26</v>
      </c>
      <c r="U369" s="2" t="s">
        <v>26</v>
      </c>
      <c r="V369" s="2" t="s">
        <v>26</v>
      </c>
      <c r="W369" s="2" t="s">
        <v>26</v>
      </c>
      <c r="X369" s="2"/>
      <c r="Y369" s="2" t="s">
        <v>26</v>
      </c>
      <c r="Z369" s="2" t="s">
        <v>26</v>
      </c>
      <c r="AA369" s="2" t="s">
        <v>26</v>
      </c>
      <c r="AB369" s="2" t="s">
        <v>26</v>
      </c>
    </row>
    <row r="370" spans="1:28" ht="15">
      <c r="A370" s="7" t="str">
        <f t="shared" si="85"/>
        <v>090203A</v>
      </c>
      <c r="B370" s="7" t="str">
        <f t="shared" si="84"/>
        <v>09</v>
      </c>
      <c r="C370" s="1" t="s">
        <v>338</v>
      </c>
      <c r="D370" s="66" t="s">
        <v>401</v>
      </c>
      <c r="E370" s="1" t="str">
        <f t="shared" si="86"/>
        <v>02</v>
      </c>
      <c r="F370" s="1" t="s">
        <v>11</v>
      </c>
      <c r="G370" s="2" t="s">
        <v>26</v>
      </c>
      <c r="H370" s="2" t="s">
        <v>26</v>
      </c>
      <c r="I370" s="2" t="s">
        <v>26</v>
      </c>
      <c r="J370" s="2" t="s">
        <v>26</v>
      </c>
      <c r="K370" s="2" t="s">
        <v>26</v>
      </c>
      <c r="L370" s="2" t="s">
        <v>26</v>
      </c>
      <c r="M370" s="2" t="s">
        <v>26</v>
      </c>
      <c r="O370" s="2" t="s">
        <v>26</v>
      </c>
      <c r="P370" s="2" t="s">
        <v>26</v>
      </c>
      <c r="Q370" s="2" t="s">
        <v>26</v>
      </c>
      <c r="R370" s="2" t="s">
        <v>26</v>
      </c>
      <c r="S370" s="2"/>
      <c r="T370" s="2" t="s">
        <v>26</v>
      </c>
      <c r="U370" s="2" t="s">
        <v>26</v>
      </c>
      <c r="V370" s="2" t="s">
        <v>26</v>
      </c>
      <c r="W370" s="2" t="s">
        <v>26</v>
      </c>
      <c r="X370" s="2"/>
      <c r="Y370" s="2" t="s">
        <v>26</v>
      </c>
      <c r="Z370" s="2" t="s">
        <v>26</v>
      </c>
      <c r="AA370" s="2" t="s">
        <v>26</v>
      </c>
      <c r="AB370" s="2" t="s">
        <v>26</v>
      </c>
    </row>
    <row r="371" spans="1:28" ht="15">
      <c r="A371" s="7" t="str">
        <f t="shared" si="85"/>
        <v>090204A</v>
      </c>
      <c r="B371" s="7" t="str">
        <f t="shared" si="84"/>
        <v>09</v>
      </c>
      <c r="C371" s="1" t="s">
        <v>338</v>
      </c>
      <c r="D371" s="66" t="s">
        <v>402</v>
      </c>
      <c r="E371" s="1" t="str">
        <f t="shared" si="86"/>
        <v>02</v>
      </c>
      <c r="F371" s="1" t="s">
        <v>11</v>
      </c>
      <c r="G371" s="7">
        <v>1.5</v>
      </c>
      <c r="H371" s="7">
        <v>12</v>
      </c>
      <c r="I371" s="7">
        <v>10</v>
      </c>
      <c r="J371" s="65">
        <f t="shared" si="87"/>
        <v>1.5</v>
      </c>
      <c r="K371" s="65">
        <f t="shared" si="88"/>
        <v>2.5</v>
      </c>
      <c r="L371" s="65">
        <f t="shared" si="95"/>
        <v>1.5</v>
      </c>
      <c r="M371" s="65">
        <f>+'ふん尿排泄原単位'!$K$7*365/(L371*10*1000)</f>
        <v>1.5670666666666668</v>
      </c>
      <c r="O371" s="65">
        <f t="shared" si="89"/>
        <v>1.5</v>
      </c>
      <c r="P371" s="65">
        <f t="shared" si="90"/>
        <v>2.5</v>
      </c>
      <c r="Q371" s="65">
        <f t="shared" si="96"/>
        <v>1.5</v>
      </c>
      <c r="R371" s="65">
        <f>+'ふん尿排泄原単位'!$K$7*365/(Q371*10*1000)</f>
        <v>1.5670666666666668</v>
      </c>
      <c r="T371" s="65">
        <f t="shared" si="91"/>
        <v>0.75</v>
      </c>
      <c r="U371" s="65">
        <f t="shared" si="92"/>
        <v>2.5</v>
      </c>
      <c r="V371" s="65">
        <f t="shared" si="97"/>
        <v>0.75</v>
      </c>
      <c r="W371" s="65">
        <f>+'ふん尿排泄原単位'!$K$7*365/(V371*10*1000)</f>
        <v>3.1341333333333337</v>
      </c>
      <c r="Y371" s="65">
        <f t="shared" si="93"/>
        <v>0.5</v>
      </c>
      <c r="Z371" s="65">
        <f t="shared" si="94"/>
        <v>2.5</v>
      </c>
      <c r="AA371" s="65">
        <f t="shared" si="98"/>
        <v>0.5</v>
      </c>
      <c r="AB371" s="65">
        <f>+'ふん尿排泄原単位'!$K$7*365/(AA371*10*1000)</f>
        <v>4.701200000000001</v>
      </c>
    </row>
    <row r="372" spans="1:28" ht="15">
      <c r="A372" s="7" t="str">
        <f t="shared" si="85"/>
        <v>090205A</v>
      </c>
      <c r="B372" s="7" t="str">
        <f t="shared" si="84"/>
        <v>09</v>
      </c>
      <c r="C372" s="1" t="s">
        <v>338</v>
      </c>
      <c r="D372" s="66" t="s">
        <v>403</v>
      </c>
      <c r="E372" s="1" t="str">
        <f t="shared" si="86"/>
        <v>02</v>
      </c>
      <c r="F372" s="1" t="s">
        <v>11</v>
      </c>
      <c r="G372" s="7">
        <v>1.5</v>
      </c>
      <c r="H372" s="7">
        <v>12</v>
      </c>
      <c r="I372" s="7">
        <v>10</v>
      </c>
      <c r="J372" s="65">
        <f t="shared" si="87"/>
        <v>1.5</v>
      </c>
      <c r="K372" s="65">
        <f t="shared" si="88"/>
        <v>2.5</v>
      </c>
      <c r="L372" s="65">
        <f t="shared" si="95"/>
        <v>1.5</v>
      </c>
      <c r="M372" s="65">
        <f>+'ふん尿排泄原単位'!$K$7*365/(L372*10*1000)</f>
        <v>1.5670666666666668</v>
      </c>
      <c r="O372" s="65">
        <f t="shared" si="89"/>
        <v>1.5</v>
      </c>
      <c r="P372" s="65">
        <f t="shared" si="90"/>
        <v>2.5</v>
      </c>
      <c r="Q372" s="65">
        <f t="shared" si="96"/>
        <v>1.5</v>
      </c>
      <c r="R372" s="65">
        <f>+'ふん尿排泄原単位'!$K$7*365/(Q372*10*1000)</f>
        <v>1.5670666666666668</v>
      </c>
      <c r="T372" s="65">
        <f t="shared" si="91"/>
        <v>0.75</v>
      </c>
      <c r="U372" s="65">
        <f t="shared" si="92"/>
        <v>2.5</v>
      </c>
      <c r="V372" s="65">
        <f t="shared" si="97"/>
        <v>0.75</v>
      </c>
      <c r="W372" s="65">
        <f>+'ふん尿排泄原単位'!$K$7*365/(V372*10*1000)</f>
        <v>3.1341333333333337</v>
      </c>
      <c r="Y372" s="65">
        <f t="shared" si="93"/>
        <v>0.5</v>
      </c>
      <c r="Z372" s="65">
        <f t="shared" si="94"/>
        <v>2.5</v>
      </c>
      <c r="AA372" s="65">
        <f t="shared" si="98"/>
        <v>0.5</v>
      </c>
      <c r="AB372" s="65">
        <f>+'ふん尿排泄原単位'!$K$7*365/(AA372*10*1000)</f>
        <v>4.701200000000001</v>
      </c>
    </row>
    <row r="373" spans="1:28" ht="15">
      <c r="A373" s="7" t="str">
        <f t="shared" si="85"/>
        <v>090206A</v>
      </c>
      <c r="B373" s="7" t="str">
        <f t="shared" si="84"/>
        <v>09</v>
      </c>
      <c r="C373" s="1" t="s">
        <v>338</v>
      </c>
      <c r="D373" s="66" t="s">
        <v>404</v>
      </c>
      <c r="E373" s="1" t="str">
        <f t="shared" si="86"/>
        <v>02</v>
      </c>
      <c r="F373" s="1" t="s">
        <v>11</v>
      </c>
      <c r="G373" s="7">
        <v>1.5</v>
      </c>
      <c r="H373" s="7">
        <v>12</v>
      </c>
      <c r="I373" s="7">
        <v>10</v>
      </c>
      <c r="J373" s="65">
        <f t="shared" si="87"/>
        <v>1.5</v>
      </c>
      <c r="K373" s="65">
        <f t="shared" si="88"/>
        <v>2.5</v>
      </c>
      <c r="L373" s="65">
        <f t="shared" si="95"/>
        <v>1.5</v>
      </c>
      <c r="M373" s="65">
        <f>+'ふん尿排泄原単位'!$K$7*365/(L373*10*1000)</f>
        <v>1.5670666666666668</v>
      </c>
      <c r="O373" s="65">
        <f t="shared" si="89"/>
        <v>1.5</v>
      </c>
      <c r="P373" s="65">
        <f t="shared" si="90"/>
        <v>2.5</v>
      </c>
      <c r="Q373" s="65">
        <f t="shared" si="96"/>
        <v>1.5</v>
      </c>
      <c r="R373" s="65">
        <f>+'ふん尿排泄原単位'!$K$7*365/(Q373*10*1000)</f>
        <v>1.5670666666666668</v>
      </c>
      <c r="T373" s="65">
        <f t="shared" si="91"/>
        <v>0.75</v>
      </c>
      <c r="U373" s="65">
        <f t="shared" si="92"/>
        <v>2.5</v>
      </c>
      <c r="V373" s="65">
        <f t="shared" si="97"/>
        <v>0.75</v>
      </c>
      <c r="W373" s="65">
        <f>+'ふん尿排泄原単位'!$K$7*365/(V373*10*1000)</f>
        <v>3.1341333333333337</v>
      </c>
      <c r="Y373" s="65">
        <f t="shared" si="93"/>
        <v>0.5</v>
      </c>
      <c r="Z373" s="65">
        <f t="shared" si="94"/>
        <v>2.5</v>
      </c>
      <c r="AA373" s="65">
        <f t="shared" si="98"/>
        <v>0.5</v>
      </c>
      <c r="AB373" s="65">
        <f>+'ふん尿排泄原単位'!$K$7*365/(AA373*10*1000)</f>
        <v>4.701200000000001</v>
      </c>
    </row>
    <row r="374" spans="1:28" ht="15">
      <c r="A374" s="7" t="str">
        <f t="shared" si="85"/>
        <v>090207A</v>
      </c>
      <c r="B374" s="7" t="str">
        <f t="shared" si="84"/>
        <v>09</v>
      </c>
      <c r="C374" s="1" t="s">
        <v>338</v>
      </c>
      <c r="D374" s="66" t="s">
        <v>405</v>
      </c>
      <c r="E374" s="1" t="str">
        <f t="shared" si="86"/>
        <v>02</v>
      </c>
      <c r="F374" s="1" t="s">
        <v>11</v>
      </c>
      <c r="G374" s="7">
        <v>1.5</v>
      </c>
      <c r="H374" s="7">
        <v>12</v>
      </c>
      <c r="I374" s="7">
        <v>10</v>
      </c>
      <c r="J374" s="65">
        <f t="shared" si="87"/>
        <v>1.5</v>
      </c>
      <c r="K374" s="65">
        <f t="shared" si="88"/>
        <v>2.5</v>
      </c>
      <c r="L374" s="65">
        <f t="shared" si="95"/>
        <v>1.5</v>
      </c>
      <c r="M374" s="65">
        <f>+'ふん尿排泄原単位'!$K$7*365/(L374*10*1000)</f>
        <v>1.5670666666666668</v>
      </c>
      <c r="O374" s="65">
        <f t="shared" si="89"/>
        <v>1.5</v>
      </c>
      <c r="P374" s="65">
        <f t="shared" si="90"/>
        <v>2.5</v>
      </c>
      <c r="Q374" s="65">
        <f t="shared" si="96"/>
        <v>1.5</v>
      </c>
      <c r="R374" s="65">
        <f>+'ふん尿排泄原単位'!$K$7*365/(Q374*10*1000)</f>
        <v>1.5670666666666668</v>
      </c>
      <c r="T374" s="65">
        <f t="shared" si="91"/>
        <v>0.75</v>
      </c>
      <c r="U374" s="65">
        <f t="shared" si="92"/>
        <v>2.5</v>
      </c>
      <c r="V374" s="65">
        <f t="shared" si="97"/>
        <v>0.75</v>
      </c>
      <c r="W374" s="65">
        <f>+'ふん尿排泄原単位'!$K$7*365/(V374*10*1000)</f>
        <v>3.1341333333333337</v>
      </c>
      <c r="Y374" s="65">
        <f t="shared" si="93"/>
        <v>0.5</v>
      </c>
      <c r="Z374" s="65">
        <f t="shared" si="94"/>
        <v>2.5</v>
      </c>
      <c r="AA374" s="65">
        <f t="shared" si="98"/>
        <v>0.5</v>
      </c>
      <c r="AB374" s="65">
        <f>+'ふん尿排泄原単位'!$K$7*365/(AA374*10*1000)</f>
        <v>4.701200000000001</v>
      </c>
    </row>
    <row r="375" spans="1:28" ht="15">
      <c r="A375" s="7" t="str">
        <f t="shared" si="85"/>
        <v>090208A</v>
      </c>
      <c r="B375" s="7" t="str">
        <f t="shared" si="84"/>
        <v>09</v>
      </c>
      <c r="C375" s="1" t="s">
        <v>338</v>
      </c>
      <c r="D375" s="66" t="s">
        <v>406</v>
      </c>
      <c r="E375" s="1" t="str">
        <f t="shared" si="86"/>
        <v>02</v>
      </c>
      <c r="F375" s="1" t="s">
        <v>11</v>
      </c>
      <c r="G375" s="7">
        <v>1.5</v>
      </c>
      <c r="H375" s="7">
        <v>12</v>
      </c>
      <c r="I375" s="7">
        <v>10</v>
      </c>
      <c r="J375" s="65">
        <f t="shared" si="87"/>
        <v>1.5</v>
      </c>
      <c r="K375" s="65">
        <f t="shared" si="88"/>
        <v>2.5</v>
      </c>
      <c r="L375" s="65">
        <f t="shared" si="95"/>
        <v>1.5</v>
      </c>
      <c r="M375" s="65">
        <f>+'ふん尿排泄原単位'!$K$7*365/(L375*10*1000)</f>
        <v>1.5670666666666668</v>
      </c>
      <c r="O375" s="65">
        <f t="shared" si="89"/>
        <v>1.5</v>
      </c>
      <c r="P375" s="65">
        <f t="shared" si="90"/>
        <v>2.5</v>
      </c>
      <c r="Q375" s="65">
        <f t="shared" si="96"/>
        <v>1.5</v>
      </c>
      <c r="R375" s="65">
        <f>+'ふん尿排泄原単位'!$K$7*365/(Q375*10*1000)</f>
        <v>1.5670666666666668</v>
      </c>
      <c r="T375" s="65">
        <f t="shared" si="91"/>
        <v>0.75</v>
      </c>
      <c r="U375" s="65">
        <f t="shared" si="92"/>
        <v>2.5</v>
      </c>
      <c r="V375" s="65">
        <f t="shared" si="97"/>
        <v>0.75</v>
      </c>
      <c r="W375" s="65">
        <f>+'ふん尿排泄原単位'!$K$7*365/(V375*10*1000)</f>
        <v>3.1341333333333337</v>
      </c>
      <c r="Y375" s="65">
        <f t="shared" si="93"/>
        <v>0.5</v>
      </c>
      <c r="Z375" s="65">
        <f t="shared" si="94"/>
        <v>2.5</v>
      </c>
      <c r="AA375" s="65">
        <f t="shared" si="98"/>
        <v>0.5</v>
      </c>
      <c r="AB375" s="65">
        <f>+'ふん尿排泄原単位'!$K$7*365/(AA375*10*1000)</f>
        <v>4.701200000000001</v>
      </c>
    </row>
    <row r="376" spans="1:28" ht="15">
      <c r="A376" s="7" t="str">
        <f t="shared" si="85"/>
        <v>090209A</v>
      </c>
      <c r="B376" s="7" t="str">
        <f t="shared" si="84"/>
        <v>09</v>
      </c>
      <c r="C376" s="1" t="s">
        <v>338</v>
      </c>
      <c r="D376" s="66" t="s">
        <v>407</v>
      </c>
      <c r="E376" s="1" t="str">
        <f t="shared" si="86"/>
        <v>02</v>
      </c>
      <c r="F376" s="1" t="s">
        <v>11</v>
      </c>
      <c r="G376" s="7">
        <v>1.5</v>
      </c>
      <c r="H376" s="7">
        <v>12</v>
      </c>
      <c r="I376" s="7">
        <v>10</v>
      </c>
      <c r="J376" s="65">
        <f t="shared" si="87"/>
        <v>1.5</v>
      </c>
      <c r="K376" s="65">
        <f t="shared" si="88"/>
        <v>2.5</v>
      </c>
      <c r="L376" s="65">
        <f t="shared" si="95"/>
        <v>1.5</v>
      </c>
      <c r="M376" s="65">
        <f>+'ふん尿排泄原単位'!$K$7*365/(L376*10*1000)</f>
        <v>1.5670666666666668</v>
      </c>
      <c r="O376" s="65">
        <f t="shared" si="89"/>
        <v>1.5</v>
      </c>
      <c r="P376" s="65">
        <f t="shared" si="90"/>
        <v>2.5</v>
      </c>
      <c r="Q376" s="65">
        <f t="shared" si="96"/>
        <v>1.5</v>
      </c>
      <c r="R376" s="65">
        <f>+'ふん尿排泄原単位'!$K$7*365/(Q376*10*1000)</f>
        <v>1.5670666666666668</v>
      </c>
      <c r="T376" s="65">
        <f t="shared" si="91"/>
        <v>0.75</v>
      </c>
      <c r="U376" s="65">
        <f t="shared" si="92"/>
        <v>2.5</v>
      </c>
      <c r="V376" s="65">
        <f t="shared" si="97"/>
        <v>0.75</v>
      </c>
      <c r="W376" s="65">
        <f>+'ふん尿排泄原単位'!$K$7*365/(V376*10*1000)</f>
        <v>3.1341333333333337</v>
      </c>
      <c r="Y376" s="65">
        <f t="shared" si="93"/>
        <v>0.5</v>
      </c>
      <c r="Z376" s="65">
        <f t="shared" si="94"/>
        <v>2.5</v>
      </c>
      <c r="AA376" s="65">
        <f t="shared" si="98"/>
        <v>0.5</v>
      </c>
      <c r="AB376" s="65">
        <f>+'ふん尿排泄原単位'!$K$7*365/(AA376*10*1000)</f>
        <v>4.701200000000001</v>
      </c>
    </row>
    <row r="377" spans="1:28" ht="15">
      <c r="A377" s="7" t="str">
        <f t="shared" si="85"/>
        <v>090209B</v>
      </c>
      <c r="B377" s="7" t="str">
        <f t="shared" si="84"/>
        <v>09</v>
      </c>
      <c r="C377" s="1" t="s">
        <v>338</v>
      </c>
      <c r="D377" s="66" t="s">
        <v>408</v>
      </c>
      <c r="E377" s="1" t="str">
        <f t="shared" si="86"/>
        <v>02</v>
      </c>
      <c r="F377" s="1" t="s">
        <v>11</v>
      </c>
      <c r="G377" s="7">
        <v>1.5</v>
      </c>
      <c r="H377" s="7">
        <v>12</v>
      </c>
      <c r="I377" s="7">
        <v>10</v>
      </c>
      <c r="J377" s="65">
        <f t="shared" si="87"/>
        <v>1.5</v>
      </c>
      <c r="K377" s="65">
        <f t="shared" si="88"/>
        <v>2.5</v>
      </c>
      <c r="L377" s="65">
        <f t="shared" si="95"/>
        <v>1.5</v>
      </c>
      <c r="M377" s="65">
        <f>+'ふん尿排泄原単位'!$K$7*365/(L377*10*1000)</f>
        <v>1.5670666666666668</v>
      </c>
      <c r="O377" s="65">
        <f t="shared" si="89"/>
        <v>1.5</v>
      </c>
      <c r="P377" s="65">
        <f t="shared" si="90"/>
        <v>2.5</v>
      </c>
      <c r="Q377" s="65">
        <f t="shared" si="96"/>
        <v>1.5</v>
      </c>
      <c r="R377" s="65">
        <f>+'ふん尿排泄原単位'!$K$7*365/(Q377*10*1000)</f>
        <v>1.5670666666666668</v>
      </c>
      <c r="T377" s="65">
        <f t="shared" si="91"/>
        <v>0.75</v>
      </c>
      <c r="U377" s="65">
        <f t="shared" si="92"/>
        <v>2.5</v>
      </c>
      <c r="V377" s="65">
        <f t="shared" si="97"/>
        <v>0.75</v>
      </c>
      <c r="W377" s="65">
        <f>+'ふん尿排泄原単位'!$K$7*365/(V377*10*1000)</f>
        <v>3.1341333333333337</v>
      </c>
      <c r="Y377" s="65">
        <f t="shared" si="93"/>
        <v>0.5</v>
      </c>
      <c r="Z377" s="65">
        <f t="shared" si="94"/>
        <v>2.5</v>
      </c>
      <c r="AA377" s="65">
        <f t="shared" si="98"/>
        <v>0.5</v>
      </c>
      <c r="AB377" s="65">
        <f>+'ふん尿排泄原単位'!$K$7*365/(AA377*10*1000)</f>
        <v>4.701200000000001</v>
      </c>
    </row>
    <row r="378" spans="1:28" ht="15">
      <c r="A378" s="7" t="str">
        <f t="shared" si="85"/>
        <v>090210A</v>
      </c>
      <c r="B378" s="7" t="str">
        <f t="shared" si="84"/>
        <v>09</v>
      </c>
      <c r="C378" s="1" t="s">
        <v>338</v>
      </c>
      <c r="D378" s="66" t="s">
        <v>409</v>
      </c>
      <c r="E378" s="1" t="str">
        <f t="shared" si="86"/>
        <v>02</v>
      </c>
      <c r="F378" s="1" t="s">
        <v>11</v>
      </c>
      <c r="G378" s="7">
        <v>1.5</v>
      </c>
      <c r="H378" s="7">
        <v>12</v>
      </c>
      <c r="I378" s="7">
        <v>10</v>
      </c>
      <c r="J378" s="65">
        <f t="shared" si="87"/>
        <v>1.5</v>
      </c>
      <c r="K378" s="65">
        <f t="shared" si="88"/>
        <v>2.5</v>
      </c>
      <c r="L378" s="65">
        <f t="shared" si="95"/>
        <v>1.5</v>
      </c>
      <c r="M378" s="65">
        <f>+'ふん尿排泄原単位'!$K$7*365/(L378*10*1000)</f>
        <v>1.5670666666666668</v>
      </c>
      <c r="O378" s="65">
        <f t="shared" si="89"/>
        <v>1.5</v>
      </c>
      <c r="P378" s="65">
        <f t="shared" si="90"/>
        <v>2.5</v>
      </c>
      <c r="Q378" s="65">
        <f t="shared" si="96"/>
        <v>1.5</v>
      </c>
      <c r="R378" s="65">
        <f>+'ふん尿排泄原単位'!$K$7*365/(Q378*10*1000)</f>
        <v>1.5670666666666668</v>
      </c>
      <c r="T378" s="65">
        <f t="shared" si="91"/>
        <v>0.75</v>
      </c>
      <c r="U378" s="65">
        <f t="shared" si="92"/>
        <v>2.5</v>
      </c>
      <c r="V378" s="65">
        <f t="shared" si="97"/>
        <v>0.75</v>
      </c>
      <c r="W378" s="65">
        <f>+'ふん尿排泄原単位'!$K$7*365/(V378*10*1000)</f>
        <v>3.1341333333333337</v>
      </c>
      <c r="Y378" s="65">
        <f t="shared" si="93"/>
        <v>0.5</v>
      </c>
      <c r="Z378" s="65">
        <f t="shared" si="94"/>
        <v>2.5</v>
      </c>
      <c r="AA378" s="65">
        <f t="shared" si="98"/>
        <v>0.5</v>
      </c>
      <c r="AB378" s="65">
        <f>+'ふん尿排泄原単位'!$K$7*365/(AA378*10*1000)</f>
        <v>4.701200000000001</v>
      </c>
    </row>
    <row r="379" spans="1:28" ht="15">
      <c r="A379" s="7" t="str">
        <f t="shared" si="85"/>
        <v>090211A</v>
      </c>
      <c r="B379" s="7" t="str">
        <f t="shared" si="84"/>
        <v>09</v>
      </c>
      <c r="C379" s="1" t="s">
        <v>338</v>
      </c>
      <c r="D379" s="66" t="s">
        <v>410</v>
      </c>
      <c r="E379" s="1" t="str">
        <f t="shared" si="86"/>
        <v>02</v>
      </c>
      <c r="F379" s="1" t="s">
        <v>11</v>
      </c>
      <c r="G379" s="7">
        <v>1.5</v>
      </c>
      <c r="H379" s="7">
        <v>12</v>
      </c>
      <c r="I379" s="7">
        <v>10</v>
      </c>
      <c r="J379" s="65">
        <f t="shared" si="87"/>
        <v>1.5</v>
      </c>
      <c r="K379" s="65">
        <f t="shared" si="88"/>
        <v>2.5</v>
      </c>
      <c r="L379" s="65">
        <f t="shared" si="95"/>
        <v>1.5</v>
      </c>
      <c r="M379" s="65">
        <f>+'ふん尿排泄原単位'!$K$7*365/(L379*10*1000)</f>
        <v>1.5670666666666668</v>
      </c>
      <c r="O379" s="65">
        <f t="shared" si="89"/>
        <v>1.5</v>
      </c>
      <c r="P379" s="65">
        <f t="shared" si="90"/>
        <v>2.5</v>
      </c>
      <c r="Q379" s="65">
        <f t="shared" si="96"/>
        <v>1.5</v>
      </c>
      <c r="R379" s="65">
        <f>+'ふん尿排泄原単位'!$K$7*365/(Q379*10*1000)</f>
        <v>1.5670666666666668</v>
      </c>
      <c r="T379" s="65">
        <f t="shared" si="91"/>
        <v>0.75</v>
      </c>
      <c r="U379" s="65">
        <f t="shared" si="92"/>
        <v>2.5</v>
      </c>
      <c r="V379" s="65">
        <f t="shared" si="97"/>
        <v>0.75</v>
      </c>
      <c r="W379" s="65">
        <f>+'ふん尿排泄原単位'!$K$7*365/(V379*10*1000)</f>
        <v>3.1341333333333337</v>
      </c>
      <c r="Y379" s="65">
        <f t="shared" si="93"/>
        <v>0.5</v>
      </c>
      <c r="Z379" s="65">
        <f t="shared" si="94"/>
        <v>2.5</v>
      </c>
      <c r="AA379" s="65">
        <f t="shared" si="98"/>
        <v>0.5</v>
      </c>
      <c r="AB379" s="65">
        <f>+'ふん尿排泄原単位'!$K$7*365/(AA379*10*1000)</f>
        <v>4.701200000000001</v>
      </c>
    </row>
    <row r="380" spans="1:28" ht="15">
      <c r="A380" s="7" t="str">
        <f t="shared" si="85"/>
        <v>090212A</v>
      </c>
      <c r="B380" s="7" t="str">
        <f t="shared" si="84"/>
        <v>09</v>
      </c>
      <c r="C380" s="1" t="s">
        <v>338</v>
      </c>
      <c r="D380" s="66" t="s">
        <v>411</v>
      </c>
      <c r="E380" s="1" t="str">
        <f t="shared" si="86"/>
        <v>02</v>
      </c>
      <c r="F380" s="1" t="s">
        <v>11</v>
      </c>
      <c r="G380" s="2" t="s">
        <v>26</v>
      </c>
      <c r="H380" s="2" t="s">
        <v>26</v>
      </c>
      <c r="I380" s="2" t="s">
        <v>26</v>
      </c>
      <c r="J380" s="2" t="s">
        <v>26</v>
      </c>
      <c r="K380" s="2" t="s">
        <v>26</v>
      </c>
      <c r="L380" s="2" t="s">
        <v>26</v>
      </c>
      <c r="M380" s="2" t="s">
        <v>26</v>
      </c>
      <c r="O380" s="2" t="s">
        <v>26</v>
      </c>
      <c r="P380" s="2" t="s">
        <v>26</v>
      </c>
      <c r="Q380" s="2" t="s">
        <v>26</v>
      </c>
      <c r="R380" s="2" t="s">
        <v>26</v>
      </c>
      <c r="S380" s="2"/>
      <c r="T380" s="2" t="s">
        <v>26</v>
      </c>
      <c r="U380" s="2" t="s">
        <v>26</v>
      </c>
      <c r="V380" s="2" t="s">
        <v>26</v>
      </c>
      <c r="W380" s="2" t="s">
        <v>26</v>
      </c>
      <c r="X380" s="2"/>
      <c r="Y380" s="2" t="s">
        <v>26</v>
      </c>
      <c r="Z380" s="2" t="s">
        <v>26</v>
      </c>
      <c r="AA380" s="2" t="s">
        <v>26</v>
      </c>
      <c r="AB380" s="2" t="s">
        <v>26</v>
      </c>
    </row>
    <row r="381" spans="1:28" ht="15">
      <c r="A381" s="7" t="str">
        <f t="shared" si="85"/>
        <v>090212B</v>
      </c>
      <c r="B381" s="7" t="str">
        <f t="shared" si="84"/>
        <v>09</v>
      </c>
      <c r="C381" s="1" t="s">
        <v>338</v>
      </c>
      <c r="D381" s="66" t="s">
        <v>412</v>
      </c>
      <c r="E381" s="1" t="str">
        <f t="shared" si="86"/>
        <v>02</v>
      </c>
      <c r="F381" s="1" t="s">
        <v>11</v>
      </c>
      <c r="G381" s="2" t="s">
        <v>26</v>
      </c>
      <c r="H381" s="2" t="s">
        <v>26</v>
      </c>
      <c r="I381" s="2" t="s">
        <v>26</v>
      </c>
      <c r="J381" s="2" t="s">
        <v>26</v>
      </c>
      <c r="K381" s="2" t="s">
        <v>26</v>
      </c>
      <c r="L381" s="2" t="s">
        <v>26</v>
      </c>
      <c r="M381" s="2" t="s">
        <v>26</v>
      </c>
      <c r="O381" s="2" t="s">
        <v>26</v>
      </c>
      <c r="P381" s="2" t="s">
        <v>26</v>
      </c>
      <c r="Q381" s="2" t="s">
        <v>26</v>
      </c>
      <c r="R381" s="2" t="s">
        <v>26</v>
      </c>
      <c r="S381" s="2"/>
      <c r="T381" s="2" t="s">
        <v>26</v>
      </c>
      <c r="U381" s="2" t="s">
        <v>26</v>
      </c>
      <c r="V381" s="2" t="s">
        <v>26</v>
      </c>
      <c r="W381" s="2" t="s">
        <v>26</v>
      </c>
      <c r="X381" s="2"/>
      <c r="Y381" s="2" t="s">
        <v>26</v>
      </c>
      <c r="Z381" s="2" t="s">
        <v>26</v>
      </c>
      <c r="AA381" s="2" t="s">
        <v>26</v>
      </c>
      <c r="AB381" s="2" t="s">
        <v>26</v>
      </c>
    </row>
    <row r="382" spans="1:28" ht="15">
      <c r="A382" s="7" t="str">
        <f t="shared" si="85"/>
        <v>090213A</v>
      </c>
      <c r="B382" s="7" t="str">
        <f t="shared" si="84"/>
        <v>09</v>
      </c>
      <c r="C382" s="1" t="s">
        <v>338</v>
      </c>
      <c r="D382" s="66" t="s">
        <v>413</v>
      </c>
      <c r="E382" s="1" t="str">
        <f t="shared" si="86"/>
        <v>02</v>
      </c>
      <c r="F382" s="1" t="s">
        <v>11</v>
      </c>
      <c r="G382" s="7">
        <v>1.5</v>
      </c>
      <c r="H382" s="7">
        <v>15</v>
      </c>
      <c r="I382" s="7">
        <v>10</v>
      </c>
      <c r="J382" s="65">
        <f t="shared" si="87"/>
        <v>1.5</v>
      </c>
      <c r="K382" s="65">
        <f t="shared" si="88"/>
        <v>2.5</v>
      </c>
      <c r="L382" s="65">
        <f t="shared" si="95"/>
        <v>1.5</v>
      </c>
      <c r="M382" s="65">
        <f>+'ふん尿排泄原単位'!$K$7*365/(L382*10*1000)</f>
        <v>1.5670666666666668</v>
      </c>
      <c r="O382" s="65">
        <f t="shared" si="89"/>
        <v>1.5</v>
      </c>
      <c r="P382" s="65">
        <f t="shared" si="90"/>
        <v>2.5</v>
      </c>
      <c r="Q382" s="65">
        <f t="shared" si="96"/>
        <v>1.5</v>
      </c>
      <c r="R382" s="65">
        <f>+'ふん尿排泄原単位'!$K$7*365/(Q382*10*1000)</f>
        <v>1.5670666666666668</v>
      </c>
      <c r="T382" s="65">
        <f t="shared" si="91"/>
        <v>0.75</v>
      </c>
      <c r="U382" s="65">
        <f t="shared" si="92"/>
        <v>2.5</v>
      </c>
      <c r="V382" s="65">
        <f t="shared" si="97"/>
        <v>0.75</v>
      </c>
      <c r="W382" s="65">
        <f>+'ふん尿排泄原単位'!$K$7*365/(V382*10*1000)</f>
        <v>3.1341333333333337</v>
      </c>
      <c r="Y382" s="65">
        <f t="shared" si="93"/>
        <v>0.5</v>
      </c>
      <c r="Z382" s="65">
        <f t="shared" si="94"/>
        <v>2.5</v>
      </c>
      <c r="AA382" s="65">
        <f t="shared" si="98"/>
        <v>0.5</v>
      </c>
      <c r="AB382" s="65">
        <f>+'ふん尿排泄原単位'!$K$7*365/(AA382*10*1000)</f>
        <v>4.701200000000001</v>
      </c>
    </row>
    <row r="383" spans="1:28" ht="15">
      <c r="A383" s="7" t="str">
        <f t="shared" si="85"/>
        <v>090214A</v>
      </c>
      <c r="B383" s="7" t="str">
        <f t="shared" si="84"/>
        <v>09</v>
      </c>
      <c r="C383" s="1" t="s">
        <v>338</v>
      </c>
      <c r="D383" s="66" t="s">
        <v>414</v>
      </c>
      <c r="E383" s="1" t="str">
        <f t="shared" si="86"/>
        <v>02</v>
      </c>
      <c r="F383" s="1" t="s">
        <v>11</v>
      </c>
      <c r="G383" s="7">
        <v>1.5</v>
      </c>
      <c r="H383" s="7">
        <v>15</v>
      </c>
      <c r="I383" s="7">
        <v>10</v>
      </c>
      <c r="J383" s="65">
        <f t="shared" si="87"/>
        <v>1.5</v>
      </c>
      <c r="K383" s="65">
        <f t="shared" si="88"/>
        <v>2.5</v>
      </c>
      <c r="L383" s="65">
        <f t="shared" si="95"/>
        <v>1.5</v>
      </c>
      <c r="M383" s="65">
        <f>+'ふん尿排泄原単位'!$K$7*365/(L383*10*1000)</f>
        <v>1.5670666666666668</v>
      </c>
      <c r="O383" s="65">
        <f t="shared" si="89"/>
        <v>1.5</v>
      </c>
      <c r="P383" s="65">
        <f t="shared" si="90"/>
        <v>2.5</v>
      </c>
      <c r="Q383" s="65">
        <f t="shared" si="96"/>
        <v>1.5</v>
      </c>
      <c r="R383" s="65">
        <f>+'ふん尿排泄原単位'!$K$7*365/(Q383*10*1000)</f>
        <v>1.5670666666666668</v>
      </c>
      <c r="T383" s="65">
        <f t="shared" si="91"/>
        <v>0.75</v>
      </c>
      <c r="U383" s="65">
        <f t="shared" si="92"/>
        <v>2.5</v>
      </c>
      <c r="V383" s="65">
        <f t="shared" si="97"/>
        <v>0.75</v>
      </c>
      <c r="W383" s="65">
        <f>+'ふん尿排泄原単位'!$K$7*365/(V383*10*1000)</f>
        <v>3.1341333333333337</v>
      </c>
      <c r="Y383" s="65">
        <f t="shared" si="93"/>
        <v>0.5</v>
      </c>
      <c r="Z383" s="65">
        <f t="shared" si="94"/>
        <v>2.5</v>
      </c>
      <c r="AA383" s="65">
        <f t="shared" si="98"/>
        <v>0.5</v>
      </c>
      <c r="AB383" s="65">
        <f>+'ふん尿排泄原単位'!$K$7*365/(AA383*10*1000)</f>
        <v>4.701200000000001</v>
      </c>
    </row>
    <row r="384" spans="1:28" ht="15">
      <c r="A384" s="7" t="str">
        <f t="shared" si="85"/>
        <v>090215A</v>
      </c>
      <c r="B384" s="7" t="str">
        <f t="shared" si="84"/>
        <v>09</v>
      </c>
      <c r="C384" s="1" t="s">
        <v>338</v>
      </c>
      <c r="D384" s="66" t="s">
        <v>415</v>
      </c>
      <c r="E384" s="1" t="str">
        <f t="shared" si="86"/>
        <v>02</v>
      </c>
      <c r="F384" s="1" t="s">
        <v>11</v>
      </c>
      <c r="G384" s="7">
        <v>1.5</v>
      </c>
      <c r="H384" s="7">
        <v>15</v>
      </c>
      <c r="I384" s="7">
        <v>10</v>
      </c>
      <c r="J384" s="65">
        <f t="shared" si="87"/>
        <v>1.5</v>
      </c>
      <c r="K384" s="65">
        <f t="shared" si="88"/>
        <v>2.5</v>
      </c>
      <c r="L384" s="65">
        <f t="shared" si="95"/>
        <v>1.5</v>
      </c>
      <c r="M384" s="65">
        <f>+'ふん尿排泄原単位'!$K$7*365/(L384*10*1000)</f>
        <v>1.5670666666666668</v>
      </c>
      <c r="O384" s="65">
        <f t="shared" si="89"/>
        <v>1.5</v>
      </c>
      <c r="P384" s="65">
        <f t="shared" si="90"/>
        <v>2.5</v>
      </c>
      <c r="Q384" s="65">
        <f t="shared" si="96"/>
        <v>1.5</v>
      </c>
      <c r="R384" s="65">
        <f>+'ふん尿排泄原単位'!$K$7*365/(Q384*10*1000)</f>
        <v>1.5670666666666668</v>
      </c>
      <c r="T384" s="65">
        <f t="shared" si="91"/>
        <v>0.75</v>
      </c>
      <c r="U384" s="65">
        <f t="shared" si="92"/>
        <v>2.5</v>
      </c>
      <c r="V384" s="65">
        <f t="shared" si="97"/>
        <v>0.75</v>
      </c>
      <c r="W384" s="65">
        <f>+'ふん尿排泄原単位'!$K$7*365/(V384*10*1000)</f>
        <v>3.1341333333333337</v>
      </c>
      <c r="Y384" s="65">
        <f t="shared" si="93"/>
        <v>0.5</v>
      </c>
      <c r="Z384" s="65">
        <f t="shared" si="94"/>
        <v>2.5</v>
      </c>
      <c r="AA384" s="65">
        <f t="shared" si="98"/>
        <v>0.5</v>
      </c>
      <c r="AB384" s="65">
        <f>+'ふん尿排泄原単位'!$K$7*365/(AA384*10*1000)</f>
        <v>4.701200000000001</v>
      </c>
    </row>
    <row r="385" spans="1:28" ht="15">
      <c r="A385" s="7" t="str">
        <f t="shared" si="85"/>
        <v>090216A</v>
      </c>
      <c r="B385" s="7" t="str">
        <f t="shared" si="84"/>
        <v>09</v>
      </c>
      <c r="C385" s="1" t="s">
        <v>338</v>
      </c>
      <c r="D385" s="66" t="s">
        <v>416</v>
      </c>
      <c r="E385" s="1" t="str">
        <f t="shared" si="86"/>
        <v>02</v>
      </c>
      <c r="F385" s="1" t="s">
        <v>11</v>
      </c>
      <c r="G385" s="7">
        <v>1.5</v>
      </c>
      <c r="H385" s="7">
        <v>15</v>
      </c>
      <c r="I385" s="7">
        <v>10</v>
      </c>
      <c r="J385" s="65">
        <f t="shared" si="87"/>
        <v>1.5</v>
      </c>
      <c r="K385" s="65">
        <f t="shared" si="88"/>
        <v>2.5</v>
      </c>
      <c r="L385" s="65">
        <f t="shared" si="95"/>
        <v>1.5</v>
      </c>
      <c r="M385" s="65">
        <f>+'ふん尿排泄原単位'!$K$7*365/(L385*10*1000)</f>
        <v>1.5670666666666668</v>
      </c>
      <c r="O385" s="65">
        <f t="shared" si="89"/>
        <v>1.5</v>
      </c>
      <c r="P385" s="65">
        <f t="shared" si="90"/>
        <v>2.5</v>
      </c>
      <c r="Q385" s="65">
        <f t="shared" si="96"/>
        <v>1.5</v>
      </c>
      <c r="R385" s="65">
        <f>+'ふん尿排泄原単位'!$K$7*365/(Q385*10*1000)</f>
        <v>1.5670666666666668</v>
      </c>
      <c r="T385" s="65">
        <f t="shared" si="91"/>
        <v>0.75</v>
      </c>
      <c r="U385" s="65">
        <f t="shared" si="92"/>
        <v>2.5</v>
      </c>
      <c r="V385" s="65">
        <f t="shared" si="97"/>
        <v>0.75</v>
      </c>
      <c r="W385" s="65">
        <f>+'ふん尿排泄原単位'!$K$7*365/(V385*10*1000)</f>
        <v>3.1341333333333337</v>
      </c>
      <c r="Y385" s="65">
        <f t="shared" si="93"/>
        <v>0.5</v>
      </c>
      <c r="Z385" s="65">
        <f t="shared" si="94"/>
        <v>2.5</v>
      </c>
      <c r="AA385" s="65">
        <f t="shared" si="98"/>
        <v>0.5</v>
      </c>
      <c r="AB385" s="65">
        <f>+'ふん尿排泄原単位'!$K$7*365/(AA385*10*1000)</f>
        <v>4.701200000000001</v>
      </c>
    </row>
    <row r="386" spans="1:28" ht="15">
      <c r="A386" s="7" t="str">
        <f t="shared" si="85"/>
        <v>090217A</v>
      </c>
      <c r="B386" s="7" t="str">
        <f t="shared" si="84"/>
        <v>09</v>
      </c>
      <c r="C386" s="1" t="s">
        <v>338</v>
      </c>
      <c r="D386" s="66" t="s">
        <v>417</v>
      </c>
      <c r="E386" s="1" t="str">
        <f t="shared" si="86"/>
        <v>02</v>
      </c>
      <c r="F386" s="1" t="s">
        <v>11</v>
      </c>
      <c r="G386" s="7">
        <v>1.5</v>
      </c>
      <c r="H386" s="7">
        <v>15</v>
      </c>
      <c r="I386" s="7">
        <v>10</v>
      </c>
      <c r="J386" s="65">
        <f t="shared" si="87"/>
        <v>1.5</v>
      </c>
      <c r="K386" s="65">
        <f t="shared" si="88"/>
        <v>2.5</v>
      </c>
      <c r="L386" s="65">
        <f t="shared" si="95"/>
        <v>1.5</v>
      </c>
      <c r="M386" s="65">
        <f>+'ふん尿排泄原単位'!$K$7*365/(L386*10*1000)</f>
        <v>1.5670666666666668</v>
      </c>
      <c r="O386" s="65">
        <f t="shared" si="89"/>
        <v>1.5</v>
      </c>
      <c r="P386" s="65">
        <f t="shared" si="90"/>
        <v>2.5</v>
      </c>
      <c r="Q386" s="65">
        <f t="shared" si="96"/>
        <v>1.5</v>
      </c>
      <c r="R386" s="65">
        <f>+'ふん尿排泄原単位'!$K$7*365/(Q386*10*1000)</f>
        <v>1.5670666666666668</v>
      </c>
      <c r="T386" s="65">
        <f t="shared" si="91"/>
        <v>0.75</v>
      </c>
      <c r="U386" s="65">
        <f t="shared" si="92"/>
        <v>2.5</v>
      </c>
      <c r="V386" s="65">
        <f t="shared" si="97"/>
        <v>0.75</v>
      </c>
      <c r="W386" s="65">
        <f>+'ふん尿排泄原単位'!$K$7*365/(V386*10*1000)</f>
        <v>3.1341333333333337</v>
      </c>
      <c r="Y386" s="65">
        <f t="shared" si="93"/>
        <v>0.5</v>
      </c>
      <c r="Z386" s="65">
        <f t="shared" si="94"/>
        <v>2.5</v>
      </c>
      <c r="AA386" s="65">
        <f t="shared" si="98"/>
        <v>0.5</v>
      </c>
      <c r="AB386" s="65">
        <f>+'ふん尿排泄原単位'!$K$7*365/(AA386*10*1000)</f>
        <v>4.701200000000001</v>
      </c>
    </row>
    <row r="387" spans="1:28" ht="15">
      <c r="A387" s="7" t="str">
        <f t="shared" si="85"/>
        <v>090218A</v>
      </c>
      <c r="B387" s="7" t="str">
        <f t="shared" si="84"/>
        <v>09</v>
      </c>
      <c r="C387" s="1" t="s">
        <v>338</v>
      </c>
      <c r="D387" s="66" t="s">
        <v>418</v>
      </c>
      <c r="E387" s="1" t="str">
        <f t="shared" si="86"/>
        <v>02</v>
      </c>
      <c r="F387" s="1" t="s">
        <v>11</v>
      </c>
      <c r="G387" s="2" t="s">
        <v>26</v>
      </c>
      <c r="H387" s="2" t="s">
        <v>26</v>
      </c>
      <c r="I387" s="2" t="s">
        <v>26</v>
      </c>
      <c r="J387" s="2" t="s">
        <v>26</v>
      </c>
      <c r="K387" s="2" t="s">
        <v>26</v>
      </c>
      <c r="L387" s="2" t="s">
        <v>26</v>
      </c>
      <c r="M387" s="2" t="s">
        <v>26</v>
      </c>
      <c r="O387" s="2" t="s">
        <v>26</v>
      </c>
      <c r="P387" s="2" t="s">
        <v>26</v>
      </c>
      <c r="Q387" s="2" t="s">
        <v>26</v>
      </c>
      <c r="R387" s="2" t="s">
        <v>26</v>
      </c>
      <c r="S387" s="2"/>
      <c r="T387" s="2" t="s">
        <v>26</v>
      </c>
      <c r="U387" s="2" t="s">
        <v>26</v>
      </c>
      <c r="V387" s="2" t="s">
        <v>26</v>
      </c>
      <c r="W387" s="2" t="s">
        <v>26</v>
      </c>
      <c r="X387" s="2"/>
      <c r="Y387" s="2" t="s">
        <v>26</v>
      </c>
      <c r="Z387" s="2" t="s">
        <v>26</v>
      </c>
      <c r="AA387" s="2" t="s">
        <v>26</v>
      </c>
      <c r="AB387" s="2" t="s">
        <v>26</v>
      </c>
    </row>
    <row r="388" spans="1:28" ht="15">
      <c r="A388" s="7" t="str">
        <f t="shared" si="85"/>
        <v>090218B</v>
      </c>
      <c r="B388" s="7" t="str">
        <f t="shared" si="84"/>
        <v>09</v>
      </c>
      <c r="C388" s="1" t="s">
        <v>338</v>
      </c>
      <c r="D388" s="63" t="s">
        <v>419</v>
      </c>
      <c r="E388" s="1" t="str">
        <f t="shared" si="86"/>
        <v>02</v>
      </c>
      <c r="F388" s="1" t="s">
        <v>11</v>
      </c>
      <c r="G388" s="2" t="s">
        <v>26</v>
      </c>
      <c r="H388" s="2" t="s">
        <v>26</v>
      </c>
      <c r="I388" s="2" t="s">
        <v>26</v>
      </c>
      <c r="J388" s="2" t="s">
        <v>26</v>
      </c>
      <c r="K388" s="2" t="s">
        <v>26</v>
      </c>
      <c r="L388" s="2" t="s">
        <v>26</v>
      </c>
      <c r="M388" s="2" t="s">
        <v>26</v>
      </c>
      <c r="O388" s="2" t="s">
        <v>26</v>
      </c>
      <c r="P388" s="2" t="s">
        <v>26</v>
      </c>
      <c r="Q388" s="2" t="s">
        <v>26</v>
      </c>
      <c r="R388" s="2" t="s">
        <v>26</v>
      </c>
      <c r="S388" s="2"/>
      <c r="T388" s="2" t="s">
        <v>26</v>
      </c>
      <c r="U388" s="2" t="s">
        <v>26</v>
      </c>
      <c r="V388" s="2" t="s">
        <v>26</v>
      </c>
      <c r="W388" s="2" t="s">
        <v>26</v>
      </c>
      <c r="X388" s="2"/>
      <c r="Y388" s="2" t="s">
        <v>26</v>
      </c>
      <c r="Z388" s="2" t="s">
        <v>26</v>
      </c>
      <c r="AA388" s="2" t="s">
        <v>26</v>
      </c>
      <c r="AB388" s="2" t="s">
        <v>26</v>
      </c>
    </row>
    <row r="389" spans="1:28" ht="15">
      <c r="A389" s="7" t="str">
        <f t="shared" si="85"/>
        <v>090301A</v>
      </c>
      <c r="B389" s="7" t="str">
        <f t="shared" si="84"/>
        <v>09</v>
      </c>
      <c r="C389" s="1" t="s">
        <v>338</v>
      </c>
      <c r="D389" s="66" t="s">
        <v>399</v>
      </c>
      <c r="E389" s="1" t="str">
        <f t="shared" si="86"/>
        <v>03</v>
      </c>
      <c r="F389" s="1" t="s">
        <v>7</v>
      </c>
      <c r="G389" s="7">
        <v>2</v>
      </c>
      <c r="H389" s="7">
        <v>15</v>
      </c>
      <c r="I389" s="7">
        <v>8</v>
      </c>
      <c r="J389" s="65">
        <f t="shared" si="87"/>
        <v>2</v>
      </c>
      <c r="K389" s="65">
        <f t="shared" si="88"/>
        <v>2</v>
      </c>
      <c r="L389" s="65">
        <f t="shared" si="95"/>
        <v>2</v>
      </c>
      <c r="M389" s="65">
        <f>+'ふん尿排泄原単位'!$K$7*365/(L389*10*1000)</f>
        <v>1.1753000000000002</v>
      </c>
      <c r="O389" s="65">
        <f t="shared" si="89"/>
        <v>2</v>
      </c>
      <c r="P389" s="65">
        <f t="shared" si="90"/>
        <v>2</v>
      </c>
      <c r="Q389" s="65">
        <f t="shared" si="96"/>
        <v>2</v>
      </c>
      <c r="R389" s="65">
        <f>+'ふん尿排泄原単位'!$K$7*365/(Q389*10*1000)</f>
        <v>1.1753000000000002</v>
      </c>
      <c r="T389" s="65">
        <f t="shared" si="91"/>
        <v>1</v>
      </c>
      <c r="U389" s="65">
        <f t="shared" si="92"/>
        <v>2</v>
      </c>
      <c r="V389" s="65">
        <f t="shared" si="97"/>
        <v>1</v>
      </c>
      <c r="W389" s="65">
        <f>+'ふん尿排泄原単位'!$K$7*365/(V389*10*1000)</f>
        <v>2.3506000000000005</v>
      </c>
      <c r="Y389" s="65">
        <f t="shared" si="93"/>
        <v>0.6666666666666666</v>
      </c>
      <c r="Z389" s="65">
        <f t="shared" si="94"/>
        <v>2</v>
      </c>
      <c r="AA389" s="65">
        <f t="shared" si="98"/>
        <v>0.6666666666666666</v>
      </c>
      <c r="AB389" s="65">
        <f>+'ふん尿排泄原単位'!$K$7*365/(AA389*10*1000)</f>
        <v>3.525900000000001</v>
      </c>
    </row>
    <row r="390" spans="1:28" ht="15">
      <c r="A390" s="7" t="str">
        <f t="shared" si="85"/>
        <v>090302A</v>
      </c>
      <c r="B390" s="7" t="str">
        <f t="shared" si="84"/>
        <v>09</v>
      </c>
      <c r="C390" s="1" t="s">
        <v>338</v>
      </c>
      <c r="D390" s="66" t="s">
        <v>400</v>
      </c>
      <c r="E390" s="1" t="str">
        <f t="shared" si="86"/>
        <v>03</v>
      </c>
      <c r="F390" s="1" t="s">
        <v>7</v>
      </c>
      <c r="G390" s="7">
        <v>2</v>
      </c>
      <c r="H390" s="7">
        <v>15</v>
      </c>
      <c r="I390" s="7">
        <v>8</v>
      </c>
      <c r="J390" s="65">
        <f t="shared" si="87"/>
        <v>2</v>
      </c>
      <c r="K390" s="65">
        <f t="shared" si="88"/>
        <v>2</v>
      </c>
      <c r="L390" s="65">
        <f t="shared" si="95"/>
        <v>2</v>
      </c>
      <c r="M390" s="65">
        <f>+'ふん尿排泄原単位'!$K$7*365/(L390*10*1000)</f>
        <v>1.1753000000000002</v>
      </c>
      <c r="O390" s="65">
        <f t="shared" si="89"/>
        <v>2</v>
      </c>
      <c r="P390" s="65">
        <f t="shared" si="90"/>
        <v>2</v>
      </c>
      <c r="Q390" s="65">
        <f t="shared" si="96"/>
        <v>2</v>
      </c>
      <c r="R390" s="65">
        <f>+'ふん尿排泄原単位'!$K$7*365/(Q390*10*1000)</f>
        <v>1.1753000000000002</v>
      </c>
      <c r="T390" s="65">
        <f t="shared" si="91"/>
        <v>1</v>
      </c>
      <c r="U390" s="65">
        <f t="shared" si="92"/>
        <v>2</v>
      </c>
      <c r="V390" s="65">
        <f t="shared" si="97"/>
        <v>1</v>
      </c>
      <c r="W390" s="65">
        <f>+'ふん尿排泄原単位'!$K$7*365/(V390*10*1000)</f>
        <v>2.3506000000000005</v>
      </c>
      <c r="Y390" s="65">
        <f t="shared" si="93"/>
        <v>0.6666666666666666</v>
      </c>
      <c r="Z390" s="65">
        <f t="shared" si="94"/>
        <v>2</v>
      </c>
      <c r="AA390" s="65">
        <f t="shared" si="98"/>
        <v>0.6666666666666666</v>
      </c>
      <c r="AB390" s="65">
        <f>+'ふん尿排泄原単位'!$K$7*365/(AA390*10*1000)</f>
        <v>3.525900000000001</v>
      </c>
    </row>
    <row r="391" spans="1:28" ht="15">
      <c r="A391" s="7" t="str">
        <f t="shared" si="85"/>
        <v>090303A</v>
      </c>
      <c r="B391" s="7" t="str">
        <f t="shared" si="84"/>
        <v>09</v>
      </c>
      <c r="C391" s="1" t="s">
        <v>338</v>
      </c>
      <c r="D391" s="66" t="s">
        <v>401</v>
      </c>
      <c r="E391" s="1" t="str">
        <f t="shared" si="86"/>
        <v>03</v>
      </c>
      <c r="F391" s="1" t="s">
        <v>7</v>
      </c>
      <c r="G391" s="7">
        <v>2</v>
      </c>
      <c r="H391" s="7">
        <v>15</v>
      </c>
      <c r="I391" s="7">
        <v>8</v>
      </c>
      <c r="J391" s="65">
        <f t="shared" si="87"/>
        <v>2</v>
      </c>
      <c r="K391" s="65">
        <f t="shared" si="88"/>
        <v>2</v>
      </c>
      <c r="L391" s="65">
        <f t="shared" si="95"/>
        <v>2</v>
      </c>
      <c r="M391" s="65">
        <f>+'ふん尿排泄原単位'!$K$7*365/(L391*10*1000)</f>
        <v>1.1753000000000002</v>
      </c>
      <c r="O391" s="65">
        <f t="shared" si="89"/>
        <v>2</v>
      </c>
      <c r="P391" s="65">
        <f t="shared" si="90"/>
        <v>2</v>
      </c>
      <c r="Q391" s="65">
        <f t="shared" si="96"/>
        <v>2</v>
      </c>
      <c r="R391" s="65">
        <f>+'ふん尿排泄原単位'!$K$7*365/(Q391*10*1000)</f>
        <v>1.1753000000000002</v>
      </c>
      <c r="T391" s="65">
        <f t="shared" si="91"/>
        <v>1</v>
      </c>
      <c r="U391" s="65">
        <f t="shared" si="92"/>
        <v>2</v>
      </c>
      <c r="V391" s="65">
        <f t="shared" si="97"/>
        <v>1</v>
      </c>
      <c r="W391" s="65">
        <f>+'ふん尿排泄原単位'!$K$7*365/(V391*10*1000)</f>
        <v>2.3506000000000005</v>
      </c>
      <c r="Y391" s="65">
        <f t="shared" si="93"/>
        <v>0.6666666666666666</v>
      </c>
      <c r="Z391" s="65">
        <f t="shared" si="94"/>
        <v>2</v>
      </c>
      <c r="AA391" s="65">
        <f t="shared" si="98"/>
        <v>0.6666666666666666</v>
      </c>
      <c r="AB391" s="65">
        <f>+'ふん尿排泄原単位'!$K$7*365/(AA391*10*1000)</f>
        <v>3.525900000000001</v>
      </c>
    </row>
    <row r="392" spans="1:28" ht="15">
      <c r="A392" s="7" t="str">
        <f t="shared" si="85"/>
        <v>090304A</v>
      </c>
      <c r="B392" s="7" t="str">
        <f t="shared" si="84"/>
        <v>09</v>
      </c>
      <c r="C392" s="1" t="s">
        <v>338</v>
      </c>
      <c r="D392" s="66" t="s">
        <v>402</v>
      </c>
      <c r="E392" s="1" t="str">
        <f t="shared" si="86"/>
        <v>03</v>
      </c>
      <c r="F392" s="1" t="s">
        <v>7</v>
      </c>
      <c r="G392" s="7">
        <v>2</v>
      </c>
      <c r="H392" s="7">
        <v>15</v>
      </c>
      <c r="I392" s="7">
        <v>8</v>
      </c>
      <c r="J392" s="65">
        <f t="shared" si="87"/>
        <v>2</v>
      </c>
      <c r="K392" s="65">
        <f t="shared" si="88"/>
        <v>2</v>
      </c>
      <c r="L392" s="65">
        <f t="shared" si="95"/>
        <v>2</v>
      </c>
      <c r="M392" s="65">
        <f>+'ふん尿排泄原単位'!$K$7*365/(L392*10*1000)</f>
        <v>1.1753000000000002</v>
      </c>
      <c r="O392" s="65">
        <f t="shared" si="89"/>
        <v>2</v>
      </c>
      <c r="P392" s="65">
        <f t="shared" si="90"/>
        <v>2</v>
      </c>
      <c r="Q392" s="65">
        <f t="shared" si="96"/>
        <v>2</v>
      </c>
      <c r="R392" s="65">
        <f>+'ふん尿排泄原単位'!$K$7*365/(Q392*10*1000)</f>
        <v>1.1753000000000002</v>
      </c>
      <c r="T392" s="65">
        <f t="shared" si="91"/>
        <v>1</v>
      </c>
      <c r="U392" s="65">
        <f t="shared" si="92"/>
        <v>2</v>
      </c>
      <c r="V392" s="65">
        <f t="shared" si="97"/>
        <v>1</v>
      </c>
      <c r="W392" s="65">
        <f>+'ふん尿排泄原単位'!$K$7*365/(V392*10*1000)</f>
        <v>2.3506000000000005</v>
      </c>
      <c r="Y392" s="65">
        <f t="shared" si="93"/>
        <v>0.6666666666666666</v>
      </c>
      <c r="Z392" s="65">
        <f t="shared" si="94"/>
        <v>2</v>
      </c>
      <c r="AA392" s="65">
        <f t="shared" si="98"/>
        <v>0.6666666666666666</v>
      </c>
      <c r="AB392" s="65">
        <f>+'ふん尿排泄原単位'!$K$7*365/(AA392*10*1000)</f>
        <v>3.525900000000001</v>
      </c>
    </row>
    <row r="393" spans="1:28" ht="15">
      <c r="A393" s="7" t="str">
        <f t="shared" si="85"/>
        <v>090305A</v>
      </c>
      <c r="B393" s="7" t="str">
        <f t="shared" si="84"/>
        <v>09</v>
      </c>
      <c r="C393" s="1" t="s">
        <v>338</v>
      </c>
      <c r="D393" s="66" t="s">
        <v>403</v>
      </c>
      <c r="E393" s="1" t="str">
        <f t="shared" si="86"/>
        <v>03</v>
      </c>
      <c r="F393" s="1" t="s">
        <v>7</v>
      </c>
      <c r="G393" s="7">
        <v>2</v>
      </c>
      <c r="H393" s="7">
        <v>15</v>
      </c>
      <c r="I393" s="7">
        <v>8</v>
      </c>
      <c r="J393" s="65">
        <f t="shared" si="87"/>
        <v>2</v>
      </c>
      <c r="K393" s="65">
        <f t="shared" si="88"/>
        <v>2</v>
      </c>
      <c r="L393" s="65">
        <f t="shared" si="95"/>
        <v>2</v>
      </c>
      <c r="M393" s="65">
        <f>+'ふん尿排泄原単位'!$K$7*365/(L393*10*1000)</f>
        <v>1.1753000000000002</v>
      </c>
      <c r="O393" s="65">
        <f t="shared" si="89"/>
        <v>2</v>
      </c>
      <c r="P393" s="65">
        <f t="shared" si="90"/>
        <v>2</v>
      </c>
      <c r="Q393" s="65">
        <f t="shared" si="96"/>
        <v>2</v>
      </c>
      <c r="R393" s="65">
        <f>+'ふん尿排泄原単位'!$K$7*365/(Q393*10*1000)</f>
        <v>1.1753000000000002</v>
      </c>
      <c r="T393" s="65">
        <f t="shared" si="91"/>
        <v>1</v>
      </c>
      <c r="U393" s="65">
        <f t="shared" si="92"/>
        <v>2</v>
      </c>
      <c r="V393" s="65">
        <f t="shared" si="97"/>
        <v>1</v>
      </c>
      <c r="W393" s="65">
        <f>+'ふん尿排泄原単位'!$K$7*365/(V393*10*1000)</f>
        <v>2.3506000000000005</v>
      </c>
      <c r="Y393" s="65">
        <f t="shared" si="93"/>
        <v>0.6666666666666666</v>
      </c>
      <c r="Z393" s="65">
        <f t="shared" si="94"/>
        <v>2</v>
      </c>
      <c r="AA393" s="65">
        <f t="shared" si="98"/>
        <v>0.6666666666666666</v>
      </c>
      <c r="AB393" s="65">
        <f>+'ふん尿排泄原単位'!$K$7*365/(AA393*10*1000)</f>
        <v>3.525900000000001</v>
      </c>
    </row>
    <row r="394" spans="1:28" ht="15">
      <c r="A394" s="7" t="str">
        <f t="shared" si="85"/>
        <v>090306A</v>
      </c>
      <c r="B394" s="7" t="str">
        <f t="shared" si="84"/>
        <v>09</v>
      </c>
      <c r="C394" s="1" t="s">
        <v>338</v>
      </c>
      <c r="D394" s="66" t="s">
        <v>404</v>
      </c>
      <c r="E394" s="1" t="str">
        <f t="shared" si="86"/>
        <v>03</v>
      </c>
      <c r="F394" s="1" t="s">
        <v>7</v>
      </c>
      <c r="G394" s="2" t="s">
        <v>26</v>
      </c>
      <c r="H394" s="2" t="s">
        <v>26</v>
      </c>
      <c r="I394" s="2" t="s">
        <v>26</v>
      </c>
      <c r="J394" s="2" t="s">
        <v>26</v>
      </c>
      <c r="K394" s="2" t="s">
        <v>26</v>
      </c>
      <c r="L394" s="2" t="s">
        <v>26</v>
      </c>
      <c r="M394" s="2" t="s">
        <v>26</v>
      </c>
      <c r="O394" s="2" t="s">
        <v>26</v>
      </c>
      <c r="P394" s="2" t="s">
        <v>26</v>
      </c>
      <c r="Q394" s="2" t="s">
        <v>26</v>
      </c>
      <c r="R394" s="2" t="s">
        <v>26</v>
      </c>
      <c r="S394" s="2"/>
      <c r="T394" s="2" t="s">
        <v>26</v>
      </c>
      <c r="U394" s="2" t="s">
        <v>26</v>
      </c>
      <c r="V394" s="2" t="s">
        <v>26</v>
      </c>
      <c r="W394" s="2" t="s">
        <v>26</v>
      </c>
      <c r="X394" s="2"/>
      <c r="Y394" s="2" t="s">
        <v>26</v>
      </c>
      <c r="Z394" s="2" t="s">
        <v>26</v>
      </c>
      <c r="AA394" s="2" t="s">
        <v>26</v>
      </c>
      <c r="AB394" s="2" t="s">
        <v>26</v>
      </c>
    </row>
    <row r="395" spans="1:28" ht="15">
      <c r="A395" s="7" t="str">
        <f t="shared" si="85"/>
        <v>090307A</v>
      </c>
      <c r="B395" s="7" t="str">
        <f t="shared" si="84"/>
        <v>09</v>
      </c>
      <c r="C395" s="1" t="s">
        <v>338</v>
      </c>
      <c r="D395" s="66" t="s">
        <v>405</v>
      </c>
      <c r="E395" s="1" t="str">
        <f t="shared" si="86"/>
        <v>03</v>
      </c>
      <c r="F395" s="1" t="s">
        <v>7</v>
      </c>
      <c r="G395" s="7">
        <v>2</v>
      </c>
      <c r="H395" s="7">
        <v>15</v>
      </c>
      <c r="I395" s="7">
        <v>8</v>
      </c>
      <c r="J395" s="65">
        <f t="shared" si="87"/>
        <v>2</v>
      </c>
      <c r="K395" s="65">
        <f t="shared" si="88"/>
        <v>2</v>
      </c>
      <c r="L395" s="65">
        <f t="shared" si="95"/>
        <v>2</v>
      </c>
      <c r="M395" s="65">
        <f>+'ふん尿排泄原単位'!$K$7*365/(L395*10*1000)</f>
        <v>1.1753000000000002</v>
      </c>
      <c r="O395" s="65">
        <f t="shared" si="89"/>
        <v>2</v>
      </c>
      <c r="P395" s="65">
        <f t="shared" si="90"/>
        <v>2</v>
      </c>
      <c r="Q395" s="65">
        <f t="shared" si="96"/>
        <v>2</v>
      </c>
      <c r="R395" s="65">
        <f>+'ふん尿排泄原単位'!$K$7*365/(Q395*10*1000)</f>
        <v>1.1753000000000002</v>
      </c>
      <c r="T395" s="65">
        <f t="shared" si="91"/>
        <v>1</v>
      </c>
      <c r="U395" s="65">
        <f t="shared" si="92"/>
        <v>2</v>
      </c>
      <c r="V395" s="65">
        <f t="shared" si="97"/>
        <v>1</v>
      </c>
      <c r="W395" s="65">
        <f>+'ふん尿排泄原単位'!$K$7*365/(V395*10*1000)</f>
        <v>2.3506000000000005</v>
      </c>
      <c r="Y395" s="65">
        <f t="shared" si="93"/>
        <v>0.6666666666666666</v>
      </c>
      <c r="Z395" s="65">
        <f t="shared" si="94"/>
        <v>2</v>
      </c>
      <c r="AA395" s="65">
        <f t="shared" si="98"/>
        <v>0.6666666666666666</v>
      </c>
      <c r="AB395" s="65">
        <f>+'ふん尿排泄原単位'!$K$7*365/(AA395*10*1000)</f>
        <v>3.525900000000001</v>
      </c>
    </row>
    <row r="396" spans="1:28" ht="15">
      <c r="A396" s="7" t="str">
        <f t="shared" si="85"/>
        <v>090308A</v>
      </c>
      <c r="B396" s="7" t="str">
        <f aca="true" t="shared" si="99" ref="B396:B430">+VLOOKUP(C396,$B$2:$C$6,2)</f>
        <v>09</v>
      </c>
      <c r="C396" s="1" t="s">
        <v>338</v>
      </c>
      <c r="D396" s="66" t="s">
        <v>406</v>
      </c>
      <c r="E396" s="1" t="str">
        <f t="shared" si="86"/>
        <v>03</v>
      </c>
      <c r="F396" s="1" t="s">
        <v>7</v>
      </c>
      <c r="G396" s="2" t="s">
        <v>26</v>
      </c>
      <c r="H396" s="2" t="s">
        <v>26</v>
      </c>
      <c r="I396" s="2" t="s">
        <v>26</v>
      </c>
      <c r="J396" s="2" t="s">
        <v>26</v>
      </c>
      <c r="K396" s="2" t="s">
        <v>26</v>
      </c>
      <c r="L396" s="2" t="s">
        <v>26</v>
      </c>
      <c r="M396" s="2" t="s">
        <v>26</v>
      </c>
      <c r="O396" s="2" t="s">
        <v>26</v>
      </c>
      <c r="P396" s="2" t="s">
        <v>26</v>
      </c>
      <c r="Q396" s="2" t="s">
        <v>26</v>
      </c>
      <c r="R396" s="2" t="s">
        <v>26</v>
      </c>
      <c r="S396" s="2"/>
      <c r="T396" s="2" t="s">
        <v>26</v>
      </c>
      <c r="U396" s="2" t="s">
        <v>26</v>
      </c>
      <c r="V396" s="2" t="s">
        <v>26</v>
      </c>
      <c r="W396" s="2" t="s">
        <v>26</v>
      </c>
      <c r="X396" s="2"/>
      <c r="Y396" s="2" t="s">
        <v>26</v>
      </c>
      <c r="Z396" s="2" t="s">
        <v>26</v>
      </c>
      <c r="AA396" s="2" t="s">
        <v>26</v>
      </c>
      <c r="AB396" s="2" t="s">
        <v>26</v>
      </c>
    </row>
    <row r="397" spans="1:28" ht="15">
      <c r="A397" s="7" t="str">
        <f t="shared" si="85"/>
        <v>090309A</v>
      </c>
      <c r="B397" s="7" t="str">
        <f t="shared" si="99"/>
        <v>09</v>
      </c>
      <c r="C397" s="1" t="s">
        <v>338</v>
      </c>
      <c r="D397" s="66" t="s">
        <v>407</v>
      </c>
      <c r="E397" s="1" t="str">
        <f t="shared" si="86"/>
        <v>03</v>
      </c>
      <c r="F397" s="1" t="s">
        <v>7</v>
      </c>
      <c r="G397" s="7">
        <v>2</v>
      </c>
      <c r="H397" s="7">
        <v>15</v>
      </c>
      <c r="I397" s="7">
        <v>8</v>
      </c>
      <c r="J397" s="65">
        <f t="shared" si="87"/>
        <v>2</v>
      </c>
      <c r="K397" s="65">
        <f t="shared" si="88"/>
        <v>2</v>
      </c>
      <c r="L397" s="65">
        <f t="shared" si="95"/>
        <v>2</v>
      </c>
      <c r="M397" s="65">
        <f>+'ふん尿排泄原単位'!$K$7*365/(L397*10*1000)</f>
        <v>1.1753000000000002</v>
      </c>
      <c r="O397" s="65">
        <f t="shared" si="89"/>
        <v>2</v>
      </c>
      <c r="P397" s="65">
        <f t="shared" si="90"/>
        <v>2</v>
      </c>
      <c r="Q397" s="65">
        <f t="shared" si="96"/>
        <v>2</v>
      </c>
      <c r="R397" s="65">
        <f>+'ふん尿排泄原単位'!$K$7*365/(Q397*10*1000)</f>
        <v>1.1753000000000002</v>
      </c>
      <c r="T397" s="65">
        <f t="shared" si="91"/>
        <v>1</v>
      </c>
      <c r="U397" s="65">
        <f t="shared" si="92"/>
        <v>2</v>
      </c>
      <c r="V397" s="65">
        <f t="shared" si="97"/>
        <v>1</v>
      </c>
      <c r="W397" s="65">
        <f>+'ふん尿排泄原単位'!$K$7*365/(V397*10*1000)</f>
        <v>2.3506000000000005</v>
      </c>
      <c r="Y397" s="65">
        <f t="shared" si="93"/>
        <v>0.6666666666666666</v>
      </c>
      <c r="Z397" s="65">
        <f t="shared" si="94"/>
        <v>2</v>
      </c>
      <c r="AA397" s="65">
        <f t="shared" si="98"/>
        <v>0.6666666666666666</v>
      </c>
      <c r="AB397" s="65">
        <f>+'ふん尿排泄原単位'!$K$7*365/(AA397*10*1000)</f>
        <v>3.525900000000001</v>
      </c>
    </row>
    <row r="398" spans="1:28" ht="15">
      <c r="A398" s="7" t="str">
        <f t="shared" si="85"/>
        <v>090309B</v>
      </c>
      <c r="B398" s="7" t="str">
        <f t="shared" si="99"/>
        <v>09</v>
      </c>
      <c r="C398" s="1" t="s">
        <v>338</v>
      </c>
      <c r="D398" s="66" t="s">
        <v>408</v>
      </c>
      <c r="E398" s="1" t="str">
        <f t="shared" si="86"/>
        <v>03</v>
      </c>
      <c r="F398" s="1" t="s">
        <v>7</v>
      </c>
      <c r="G398" s="7">
        <v>2</v>
      </c>
      <c r="H398" s="7">
        <v>15</v>
      </c>
      <c r="I398" s="7">
        <v>8</v>
      </c>
      <c r="J398" s="65">
        <f t="shared" si="87"/>
        <v>2</v>
      </c>
      <c r="K398" s="65">
        <f t="shared" si="88"/>
        <v>2</v>
      </c>
      <c r="L398" s="65">
        <f t="shared" si="95"/>
        <v>2</v>
      </c>
      <c r="M398" s="65">
        <f>+'ふん尿排泄原単位'!$K$7*365/(L398*10*1000)</f>
        <v>1.1753000000000002</v>
      </c>
      <c r="O398" s="65">
        <f t="shared" si="89"/>
        <v>2</v>
      </c>
      <c r="P398" s="65">
        <f t="shared" si="90"/>
        <v>2</v>
      </c>
      <c r="Q398" s="65">
        <f t="shared" si="96"/>
        <v>2</v>
      </c>
      <c r="R398" s="65">
        <f>+'ふん尿排泄原単位'!$K$7*365/(Q398*10*1000)</f>
        <v>1.1753000000000002</v>
      </c>
      <c r="T398" s="65">
        <f t="shared" si="91"/>
        <v>1</v>
      </c>
      <c r="U398" s="65">
        <f t="shared" si="92"/>
        <v>2</v>
      </c>
      <c r="V398" s="65">
        <f t="shared" si="97"/>
        <v>1</v>
      </c>
      <c r="W398" s="65">
        <f>+'ふん尿排泄原単位'!$K$7*365/(V398*10*1000)</f>
        <v>2.3506000000000005</v>
      </c>
      <c r="Y398" s="65">
        <f t="shared" si="93"/>
        <v>0.6666666666666666</v>
      </c>
      <c r="Z398" s="65">
        <f t="shared" si="94"/>
        <v>2</v>
      </c>
      <c r="AA398" s="65">
        <f t="shared" si="98"/>
        <v>0.6666666666666666</v>
      </c>
      <c r="AB398" s="65">
        <f>+'ふん尿排泄原単位'!$K$7*365/(AA398*10*1000)</f>
        <v>3.525900000000001</v>
      </c>
    </row>
    <row r="399" spans="1:28" ht="15">
      <c r="A399" s="7" t="str">
        <f t="shared" si="85"/>
        <v>090310A</v>
      </c>
      <c r="B399" s="7" t="str">
        <f t="shared" si="99"/>
        <v>09</v>
      </c>
      <c r="C399" s="1" t="s">
        <v>338</v>
      </c>
      <c r="D399" s="66" t="s">
        <v>409</v>
      </c>
      <c r="E399" s="1" t="str">
        <f t="shared" si="86"/>
        <v>03</v>
      </c>
      <c r="F399" s="1" t="s">
        <v>7</v>
      </c>
      <c r="G399" s="2" t="s">
        <v>26</v>
      </c>
      <c r="H399" s="2" t="s">
        <v>26</v>
      </c>
      <c r="I399" s="2" t="s">
        <v>26</v>
      </c>
      <c r="J399" s="2" t="s">
        <v>26</v>
      </c>
      <c r="K399" s="2" t="s">
        <v>26</v>
      </c>
      <c r="L399" s="2" t="s">
        <v>26</v>
      </c>
      <c r="M399" s="2" t="s">
        <v>26</v>
      </c>
      <c r="O399" s="2" t="s">
        <v>26</v>
      </c>
      <c r="P399" s="2" t="s">
        <v>26</v>
      </c>
      <c r="Q399" s="2" t="s">
        <v>26</v>
      </c>
      <c r="R399" s="2" t="s">
        <v>26</v>
      </c>
      <c r="S399" s="2"/>
      <c r="T399" s="2" t="s">
        <v>26</v>
      </c>
      <c r="U399" s="2" t="s">
        <v>26</v>
      </c>
      <c r="V399" s="2" t="s">
        <v>26</v>
      </c>
      <c r="W399" s="2" t="s">
        <v>26</v>
      </c>
      <c r="X399" s="2"/>
      <c r="Y399" s="2" t="s">
        <v>26</v>
      </c>
      <c r="Z399" s="2" t="s">
        <v>26</v>
      </c>
      <c r="AA399" s="2" t="s">
        <v>26</v>
      </c>
      <c r="AB399" s="2" t="s">
        <v>26</v>
      </c>
    </row>
    <row r="400" spans="1:28" ht="15">
      <c r="A400" s="7" t="str">
        <f t="shared" si="85"/>
        <v>090311A</v>
      </c>
      <c r="B400" s="7" t="str">
        <f t="shared" si="99"/>
        <v>09</v>
      </c>
      <c r="C400" s="1" t="s">
        <v>338</v>
      </c>
      <c r="D400" s="66" t="s">
        <v>410</v>
      </c>
      <c r="E400" s="1" t="str">
        <f t="shared" si="86"/>
        <v>03</v>
      </c>
      <c r="F400" s="1" t="s">
        <v>7</v>
      </c>
      <c r="G400" s="2" t="s">
        <v>26</v>
      </c>
      <c r="H400" s="2" t="s">
        <v>26</v>
      </c>
      <c r="I400" s="2" t="s">
        <v>26</v>
      </c>
      <c r="J400" s="2" t="s">
        <v>26</v>
      </c>
      <c r="K400" s="2" t="s">
        <v>26</v>
      </c>
      <c r="L400" s="2" t="s">
        <v>26</v>
      </c>
      <c r="M400" s="2" t="s">
        <v>26</v>
      </c>
      <c r="O400" s="2" t="s">
        <v>26</v>
      </c>
      <c r="P400" s="2" t="s">
        <v>26</v>
      </c>
      <c r="Q400" s="2" t="s">
        <v>26</v>
      </c>
      <c r="R400" s="2" t="s">
        <v>26</v>
      </c>
      <c r="S400" s="2"/>
      <c r="T400" s="2" t="s">
        <v>26</v>
      </c>
      <c r="U400" s="2" t="s">
        <v>26</v>
      </c>
      <c r="V400" s="2" t="s">
        <v>26</v>
      </c>
      <c r="W400" s="2" t="s">
        <v>26</v>
      </c>
      <c r="X400" s="2"/>
      <c r="Y400" s="2" t="s">
        <v>26</v>
      </c>
      <c r="Z400" s="2" t="s">
        <v>26</v>
      </c>
      <c r="AA400" s="2" t="s">
        <v>26</v>
      </c>
      <c r="AB400" s="2" t="s">
        <v>26</v>
      </c>
    </row>
    <row r="401" spans="1:28" ht="15">
      <c r="A401" s="7" t="str">
        <f t="shared" si="85"/>
        <v>090312A</v>
      </c>
      <c r="B401" s="7" t="str">
        <f t="shared" si="99"/>
        <v>09</v>
      </c>
      <c r="C401" s="1" t="s">
        <v>338</v>
      </c>
      <c r="D401" s="66" t="s">
        <v>411</v>
      </c>
      <c r="E401" s="1" t="str">
        <f t="shared" si="86"/>
        <v>03</v>
      </c>
      <c r="F401" s="1" t="s">
        <v>7</v>
      </c>
      <c r="G401" s="2" t="s">
        <v>26</v>
      </c>
      <c r="H401" s="2" t="s">
        <v>26</v>
      </c>
      <c r="I401" s="2" t="s">
        <v>26</v>
      </c>
      <c r="J401" s="2" t="s">
        <v>26</v>
      </c>
      <c r="K401" s="2" t="s">
        <v>26</v>
      </c>
      <c r="L401" s="2" t="s">
        <v>26</v>
      </c>
      <c r="M401" s="2" t="s">
        <v>26</v>
      </c>
      <c r="O401" s="2" t="s">
        <v>26</v>
      </c>
      <c r="P401" s="2" t="s">
        <v>26</v>
      </c>
      <c r="Q401" s="2" t="s">
        <v>26</v>
      </c>
      <c r="R401" s="2" t="s">
        <v>26</v>
      </c>
      <c r="S401" s="2"/>
      <c r="T401" s="2" t="s">
        <v>26</v>
      </c>
      <c r="U401" s="2" t="s">
        <v>26</v>
      </c>
      <c r="V401" s="2" t="s">
        <v>26</v>
      </c>
      <c r="W401" s="2" t="s">
        <v>26</v>
      </c>
      <c r="X401" s="2"/>
      <c r="Y401" s="2" t="s">
        <v>26</v>
      </c>
      <c r="Z401" s="2" t="s">
        <v>26</v>
      </c>
      <c r="AA401" s="2" t="s">
        <v>26</v>
      </c>
      <c r="AB401" s="2" t="s">
        <v>26</v>
      </c>
    </row>
    <row r="402" spans="1:28" ht="15">
      <c r="A402" s="7" t="str">
        <f t="shared" si="85"/>
        <v>090312B</v>
      </c>
      <c r="B402" s="7" t="str">
        <f t="shared" si="99"/>
        <v>09</v>
      </c>
      <c r="C402" s="1" t="s">
        <v>338</v>
      </c>
      <c r="D402" s="66" t="s">
        <v>412</v>
      </c>
      <c r="E402" s="1" t="str">
        <f t="shared" si="86"/>
        <v>03</v>
      </c>
      <c r="F402" s="1" t="s">
        <v>7</v>
      </c>
      <c r="G402" s="2" t="s">
        <v>26</v>
      </c>
      <c r="H402" s="2" t="s">
        <v>26</v>
      </c>
      <c r="I402" s="2" t="s">
        <v>26</v>
      </c>
      <c r="J402" s="2" t="s">
        <v>26</v>
      </c>
      <c r="K402" s="2" t="s">
        <v>26</v>
      </c>
      <c r="L402" s="2" t="s">
        <v>26</v>
      </c>
      <c r="M402" s="2" t="s">
        <v>26</v>
      </c>
      <c r="O402" s="2" t="s">
        <v>26</v>
      </c>
      <c r="P402" s="2" t="s">
        <v>26</v>
      </c>
      <c r="Q402" s="2" t="s">
        <v>26</v>
      </c>
      <c r="R402" s="2" t="s">
        <v>26</v>
      </c>
      <c r="S402" s="2"/>
      <c r="T402" s="2" t="s">
        <v>26</v>
      </c>
      <c r="U402" s="2" t="s">
        <v>26</v>
      </c>
      <c r="V402" s="2" t="s">
        <v>26</v>
      </c>
      <c r="W402" s="2" t="s">
        <v>26</v>
      </c>
      <c r="X402" s="2"/>
      <c r="Y402" s="2" t="s">
        <v>26</v>
      </c>
      <c r="Z402" s="2" t="s">
        <v>26</v>
      </c>
      <c r="AA402" s="2" t="s">
        <v>26</v>
      </c>
      <c r="AB402" s="2" t="s">
        <v>26</v>
      </c>
    </row>
    <row r="403" spans="1:28" ht="15">
      <c r="A403" s="7" t="str">
        <f t="shared" si="85"/>
        <v>090313A</v>
      </c>
      <c r="B403" s="7" t="str">
        <f t="shared" si="99"/>
        <v>09</v>
      </c>
      <c r="C403" s="1" t="s">
        <v>338</v>
      </c>
      <c r="D403" s="66" t="s">
        <v>413</v>
      </c>
      <c r="E403" s="1" t="str">
        <f t="shared" si="86"/>
        <v>03</v>
      </c>
      <c r="F403" s="1" t="s">
        <v>7</v>
      </c>
      <c r="G403" s="7">
        <v>2</v>
      </c>
      <c r="H403" s="7">
        <v>20</v>
      </c>
      <c r="I403" s="7">
        <v>8</v>
      </c>
      <c r="J403" s="65">
        <f t="shared" si="87"/>
        <v>2</v>
      </c>
      <c r="K403" s="65">
        <f t="shared" si="88"/>
        <v>2</v>
      </c>
      <c r="L403" s="65">
        <f t="shared" si="95"/>
        <v>2</v>
      </c>
      <c r="M403" s="65">
        <f>+'ふん尿排泄原単位'!$K$7*365/(L403*10*1000)</f>
        <v>1.1753000000000002</v>
      </c>
      <c r="O403" s="65">
        <f t="shared" si="89"/>
        <v>2</v>
      </c>
      <c r="P403" s="65">
        <f t="shared" si="90"/>
        <v>2</v>
      </c>
      <c r="Q403" s="65">
        <f t="shared" si="96"/>
        <v>2</v>
      </c>
      <c r="R403" s="65">
        <f>+'ふん尿排泄原単位'!$K$7*365/(Q403*10*1000)</f>
        <v>1.1753000000000002</v>
      </c>
      <c r="T403" s="65">
        <f t="shared" si="91"/>
        <v>1</v>
      </c>
      <c r="U403" s="65">
        <f t="shared" si="92"/>
        <v>2</v>
      </c>
      <c r="V403" s="65">
        <f t="shared" si="97"/>
        <v>1</v>
      </c>
      <c r="W403" s="65">
        <f>+'ふん尿排泄原単位'!$K$7*365/(V403*10*1000)</f>
        <v>2.3506000000000005</v>
      </c>
      <c r="Y403" s="65">
        <f t="shared" si="93"/>
        <v>0.6666666666666666</v>
      </c>
      <c r="Z403" s="65">
        <f t="shared" si="94"/>
        <v>2</v>
      </c>
      <c r="AA403" s="65">
        <f t="shared" si="98"/>
        <v>0.6666666666666666</v>
      </c>
      <c r="AB403" s="65">
        <f>+'ふん尿排泄原単位'!$K$7*365/(AA403*10*1000)</f>
        <v>3.525900000000001</v>
      </c>
    </row>
    <row r="404" spans="1:28" ht="15">
      <c r="A404" s="7" t="str">
        <f t="shared" si="85"/>
        <v>090314A</v>
      </c>
      <c r="B404" s="7" t="str">
        <f t="shared" si="99"/>
        <v>09</v>
      </c>
      <c r="C404" s="1" t="s">
        <v>338</v>
      </c>
      <c r="D404" s="66" t="s">
        <v>414</v>
      </c>
      <c r="E404" s="1" t="str">
        <f t="shared" si="86"/>
        <v>03</v>
      </c>
      <c r="F404" s="1" t="s">
        <v>7</v>
      </c>
      <c r="G404" s="7">
        <v>2</v>
      </c>
      <c r="H404" s="7">
        <v>20</v>
      </c>
      <c r="I404" s="7">
        <v>8</v>
      </c>
      <c r="J404" s="65">
        <f t="shared" si="87"/>
        <v>2</v>
      </c>
      <c r="K404" s="65">
        <f t="shared" si="88"/>
        <v>2</v>
      </c>
      <c r="L404" s="65">
        <f t="shared" si="95"/>
        <v>2</v>
      </c>
      <c r="M404" s="65">
        <f>+'ふん尿排泄原単位'!$K$7*365/(L404*10*1000)</f>
        <v>1.1753000000000002</v>
      </c>
      <c r="O404" s="65">
        <f t="shared" si="89"/>
        <v>2</v>
      </c>
      <c r="P404" s="65">
        <f t="shared" si="90"/>
        <v>2</v>
      </c>
      <c r="Q404" s="65">
        <f t="shared" si="96"/>
        <v>2</v>
      </c>
      <c r="R404" s="65">
        <f>+'ふん尿排泄原単位'!$K$7*365/(Q404*10*1000)</f>
        <v>1.1753000000000002</v>
      </c>
      <c r="T404" s="65">
        <f t="shared" si="91"/>
        <v>1</v>
      </c>
      <c r="U404" s="65">
        <f t="shared" si="92"/>
        <v>2</v>
      </c>
      <c r="V404" s="65">
        <f t="shared" si="97"/>
        <v>1</v>
      </c>
      <c r="W404" s="65">
        <f>+'ふん尿排泄原単位'!$K$7*365/(V404*10*1000)</f>
        <v>2.3506000000000005</v>
      </c>
      <c r="Y404" s="65">
        <f t="shared" si="93"/>
        <v>0.6666666666666666</v>
      </c>
      <c r="Z404" s="65">
        <f t="shared" si="94"/>
        <v>2</v>
      </c>
      <c r="AA404" s="65">
        <f t="shared" si="98"/>
        <v>0.6666666666666666</v>
      </c>
      <c r="AB404" s="65">
        <f>+'ふん尿排泄原単位'!$K$7*365/(AA404*10*1000)</f>
        <v>3.525900000000001</v>
      </c>
    </row>
    <row r="405" spans="1:28" ht="15">
      <c r="A405" s="7" t="str">
        <f t="shared" si="85"/>
        <v>090315A</v>
      </c>
      <c r="B405" s="7" t="str">
        <f t="shared" si="99"/>
        <v>09</v>
      </c>
      <c r="C405" s="1" t="s">
        <v>338</v>
      </c>
      <c r="D405" s="66" t="s">
        <v>415</v>
      </c>
      <c r="E405" s="1" t="str">
        <f t="shared" si="86"/>
        <v>03</v>
      </c>
      <c r="F405" s="1" t="s">
        <v>7</v>
      </c>
      <c r="G405" s="7">
        <v>2</v>
      </c>
      <c r="H405" s="7">
        <v>20</v>
      </c>
      <c r="I405" s="7">
        <v>8</v>
      </c>
      <c r="J405" s="65">
        <f t="shared" si="87"/>
        <v>2</v>
      </c>
      <c r="K405" s="65">
        <f t="shared" si="88"/>
        <v>2</v>
      </c>
      <c r="L405" s="65">
        <f t="shared" si="95"/>
        <v>2</v>
      </c>
      <c r="M405" s="65">
        <f>+'ふん尿排泄原単位'!$K$7*365/(L405*10*1000)</f>
        <v>1.1753000000000002</v>
      </c>
      <c r="O405" s="65">
        <f t="shared" si="89"/>
        <v>2</v>
      </c>
      <c r="P405" s="65">
        <f t="shared" si="90"/>
        <v>2</v>
      </c>
      <c r="Q405" s="65">
        <f t="shared" si="96"/>
        <v>2</v>
      </c>
      <c r="R405" s="65">
        <f>+'ふん尿排泄原単位'!$K$7*365/(Q405*10*1000)</f>
        <v>1.1753000000000002</v>
      </c>
      <c r="T405" s="65">
        <f t="shared" si="91"/>
        <v>1</v>
      </c>
      <c r="U405" s="65">
        <f t="shared" si="92"/>
        <v>2</v>
      </c>
      <c r="V405" s="65">
        <f t="shared" si="97"/>
        <v>1</v>
      </c>
      <c r="W405" s="65">
        <f>+'ふん尿排泄原単位'!$K$7*365/(V405*10*1000)</f>
        <v>2.3506000000000005</v>
      </c>
      <c r="Y405" s="65">
        <f t="shared" si="93"/>
        <v>0.6666666666666666</v>
      </c>
      <c r="Z405" s="65">
        <f t="shared" si="94"/>
        <v>2</v>
      </c>
      <c r="AA405" s="65">
        <f t="shared" si="98"/>
        <v>0.6666666666666666</v>
      </c>
      <c r="AB405" s="65">
        <f>+'ふん尿排泄原単位'!$K$7*365/(AA405*10*1000)</f>
        <v>3.525900000000001</v>
      </c>
    </row>
    <row r="406" spans="1:28" ht="15">
      <c r="A406" s="7" t="str">
        <f t="shared" si="85"/>
        <v>090316A</v>
      </c>
      <c r="B406" s="7" t="str">
        <f t="shared" si="99"/>
        <v>09</v>
      </c>
      <c r="C406" s="1" t="s">
        <v>338</v>
      </c>
      <c r="D406" s="66" t="s">
        <v>416</v>
      </c>
      <c r="E406" s="1" t="str">
        <f t="shared" si="86"/>
        <v>03</v>
      </c>
      <c r="F406" s="1" t="s">
        <v>7</v>
      </c>
      <c r="G406" s="7">
        <v>2</v>
      </c>
      <c r="H406" s="7">
        <v>20</v>
      </c>
      <c r="I406" s="7">
        <v>8</v>
      </c>
      <c r="J406" s="65">
        <f t="shared" si="87"/>
        <v>2</v>
      </c>
      <c r="K406" s="65">
        <f t="shared" si="88"/>
        <v>2</v>
      </c>
      <c r="L406" s="65">
        <f t="shared" si="95"/>
        <v>2</v>
      </c>
      <c r="M406" s="65">
        <f>+'ふん尿排泄原単位'!$K$7*365/(L406*10*1000)</f>
        <v>1.1753000000000002</v>
      </c>
      <c r="O406" s="65">
        <f t="shared" si="89"/>
        <v>2</v>
      </c>
      <c r="P406" s="65">
        <f t="shared" si="90"/>
        <v>2</v>
      </c>
      <c r="Q406" s="65">
        <f t="shared" si="96"/>
        <v>2</v>
      </c>
      <c r="R406" s="65">
        <f>+'ふん尿排泄原単位'!$K$7*365/(Q406*10*1000)</f>
        <v>1.1753000000000002</v>
      </c>
      <c r="T406" s="65">
        <f t="shared" si="91"/>
        <v>1</v>
      </c>
      <c r="U406" s="65">
        <f t="shared" si="92"/>
        <v>2</v>
      </c>
      <c r="V406" s="65">
        <f t="shared" si="97"/>
        <v>1</v>
      </c>
      <c r="W406" s="65">
        <f>+'ふん尿排泄原単位'!$K$7*365/(V406*10*1000)</f>
        <v>2.3506000000000005</v>
      </c>
      <c r="Y406" s="65">
        <f t="shared" si="93"/>
        <v>0.6666666666666666</v>
      </c>
      <c r="Z406" s="65">
        <f t="shared" si="94"/>
        <v>2</v>
      </c>
      <c r="AA406" s="65">
        <f t="shared" si="98"/>
        <v>0.6666666666666666</v>
      </c>
      <c r="AB406" s="65">
        <f>+'ふん尿排泄原単位'!$K$7*365/(AA406*10*1000)</f>
        <v>3.525900000000001</v>
      </c>
    </row>
    <row r="407" spans="1:28" ht="15">
      <c r="A407" s="7" t="str">
        <f t="shared" si="85"/>
        <v>090317A</v>
      </c>
      <c r="B407" s="7" t="str">
        <f t="shared" si="99"/>
        <v>09</v>
      </c>
      <c r="C407" s="1" t="s">
        <v>338</v>
      </c>
      <c r="D407" s="66" t="s">
        <v>417</v>
      </c>
      <c r="E407" s="1" t="str">
        <f t="shared" si="86"/>
        <v>03</v>
      </c>
      <c r="F407" s="1" t="s">
        <v>7</v>
      </c>
      <c r="G407" s="7">
        <v>2</v>
      </c>
      <c r="H407" s="7">
        <v>20</v>
      </c>
      <c r="I407" s="7">
        <v>8</v>
      </c>
      <c r="J407" s="65">
        <f t="shared" si="87"/>
        <v>2</v>
      </c>
      <c r="K407" s="65">
        <f t="shared" si="88"/>
        <v>2</v>
      </c>
      <c r="L407" s="65">
        <f t="shared" si="95"/>
        <v>2</v>
      </c>
      <c r="M407" s="65">
        <f>+'ふん尿排泄原単位'!$K$7*365/(L407*10*1000)</f>
        <v>1.1753000000000002</v>
      </c>
      <c r="O407" s="65">
        <f t="shared" si="89"/>
        <v>2</v>
      </c>
      <c r="P407" s="65">
        <f t="shared" si="90"/>
        <v>2</v>
      </c>
      <c r="Q407" s="65">
        <f t="shared" si="96"/>
        <v>2</v>
      </c>
      <c r="R407" s="65">
        <f>+'ふん尿排泄原単位'!$K$7*365/(Q407*10*1000)</f>
        <v>1.1753000000000002</v>
      </c>
      <c r="T407" s="65">
        <f t="shared" si="91"/>
        <v>1</v>
      </c>
      <c r="U407" s="65">
        <f t="shared" si="92"/>
        <v>2</v>
      </c>
      <c r="V407" s="65">
        <f t="shared" si="97"/>
        <v>1</v>
      </c>
      <c r="W407" s="65">
        <f>+'ふん尿排泄原単位'!$K$7*365/(V407*10*1000)</f>
        <v>2.3506000000000005</v>
      </c>
      <c r="Y407" s="65">
        <f t="shared" si="93"/>
        <v>0.6666666666666666</v>
      </c>
      <c r="Z407" s="65">
        <f t="shared" si="94"/>
        <v>2</v>
      </c>
      <c r="AA407" s="65">
        <f t="shared" si="98"/>
        <v>0.6666666666666666</v>
      </c>
      <c r="AB407" s="65">
        <f>+'ふん尿排泄原単位'!$K$7*365/(AA407*10*1000)</f>
        <v>3.525900000000001</v>
      </c>
    </row>
    <row r="408" spans="1:28" ht="15">
      <c r="A408" s="7" t="str">
        <f t="shared" si="85"/>
        <v>090318A</v>
      </c>
      <c r="B408" s="7" t="str">
        <f t="shared" si="99"/>
        <v>09</v>
      </c>
      <c r="C408" s="1" t="s">
        <v>338</v>
      </c>
      <c r="D408" s="66" t="s">
        <v>418</v>
      </c>
      <c r="E408" s="1" t="str">
        <f t="shared" si="86"/>
        <v>03</v>
      </c>
      <c r="F408" s="1" t="s">
        <v>7</v>
      </c>
      <c r="G408" s="2" t="s">
        <v>26</v>
      </c>
      <c r="H408" s="2" t="s">
        <v>26</v>
      </c>
      <c r="I408" s="2" t="s">
        <v>26</v>
      </c>
      <c r="J408" s="2" t="s">
        <v>26</v>
      </c>
      <c r="K408" s="2" t="s">
        <v>26</v>
      </c>
      <c r="L408" s="2" t="s">
        <v>26</v>
      </c>
      <c r="M408" s="2" t="s">
        <v>26</v>
      </c>
      <c r="O408" s="2" t="s">
        <v>26</v>
      </c>
      <c r="P408" s="2" t="s">
        <v>26</v>
      </c>
      <c r="Q408" s="2" t="s">
        <v>26</v>
      </c>
      <c r="R408" s="2" t="s">
        <v>26</v>
      </c>
      <c r="S408" s="2"/>
      <c r="T408" s="2" t="s">
        <v>26</v>
      </c>
      <c r="U408" s="2" t="s">
        <v>26</v>
      </c>
      <c r="V408" s="2" t="s">
        <v>26</v>
      </c>
      <c r="W408" s="2" t="s">
        <v>26</v>
      </c>
      <c r="X408" s="2"/>
      <c r="Y408" s="2" t="s">
        <v>26</v>
      </c>
      <c r="Z408" s="2" t="s">
        <v>26</v>
      </c>
      <c r="AA408" s="2" t="s">
        <v>26</v>
      </c>
      <c r="AB408" s="2" t="s">
        <v>26</v>
      </c>
    </row>
    <row r="409" spans="1:28" ht="15">
      <c r="A409" s="7" t="str">
        <f t="shared" si="85"/>
        <v>090318B</v>
      </c>
      <c r="B409" s="7" t="str">
        <f t="shared" si="99"/>
        <v>09</v>
      </c>
      <c r="C409" s="1" t="s">
        <v>338</v>
      </c>
      <c r="D409" s="63" t="s">
        <v>419</v>
      </c>
      <c r="E409" s="1" t="str">
        <f t="shared" si="86"/>
        <v>03</v>
      </c>
      <c r="F409" s="1" t="s">
        <v>7</v>
      </c>
      <c r="G409" s="2" t="s">
        <v>26</v>
      </c>
      <c r="H409" s="2" t="s">
        <v>26</v>
      </c>
      <c r="I409" s="2" t="s">
        <v>26</v>
      </c>
      <c r="J409" s="2" t="s">
        <v>26</v>
      </c>
      <c r="K409" s="2" t="s">
        <v>26</v>
      </c>
      <c r="L409" s="2" t="s">
        <v>26</v>
      </c>
      <c r="M409" s="2" t="s">
        <v>26</v>
      </c>
      <c r="O409" s="2" t="s">
        <v>26</v>
      </c>
      <c r="P409" s="2" t="s">
        <v>26</v>
      </c>
      <c r="Q409" s="2" t="s">
        <v>26</v>
      </c>
      <c r="R409" s="2" t="s">
        <v>26</v>
      </c>
      <c r="S409" s="2"/>
      <c r="T409" s="2" t="s">
        <v>26</v>
      </c>
      <c r="U409" s="2" t="s">
        <v>26</v>
      </c>
      <c r="V409" s="2" t="s">
        <v>26</v>
      </c>
      <c r="W409" s="2" t="s">
        <v>26</v>
      </c>
      <c r="X409" s="2"/>
      <c r="Y409" s="2" t="s">
        <v>26</v>
      </c>
      <c r="Z409" s="2" t="s">
        <v>26</v>
      </c>
      <c r="AA409" s="2" t="s">
        <v>26</v>
      </c>
      <c r="AB409" s="2" t="s">
        <v>26</v>
      </c>
    </row>
    <row r="410" spans="1:28" ht="15">
      <c r="A410" s="7" t="str">
        <f t="shared" si="85"/>
        <v>090401A</v>
      </c>
      <c r="B410" s="7" t="str">
        <f t="shared" si="99"/>
        <v>09</v>
      </c>
      <c r="C410" s="1" t="s">
        <v>338</v>
      </c>
      <c r="D410" s="66" t="s">
        <v>399</v>
      </c>
      <c r="E410" s="1" t="str">
        <f t="shared" si="86"/>
        <v>04</v>
      </c>
      <c r="F410" s="1" t="s">
        <v>6</v>
      </c>
      <c r="G410" s="7">
        <v>2</v>
      </c>
      <c r="H410" s="7">
        <v>12</v>
      </c>
      <c r="I410" s="7">
        <v>8</v>
      </c>
      <c r="J410" s="65">
        <f t="shared" si="87"/>
        <v>2</v>
      </c>
      <c r="K410" s="65">
        <f t="shared" si="88"/>
        <v>2</v>
      </c>
      <c r="L410" s="65">
        <f t="shared" si="95"/>
        <v>2</v>
      </c>
      <c r="M410" s="65">
        <f>+'ふん尿排泄原単位'!$K$7*365/(L410*10*1000)</f>
        <v>1.1753000000000002</v>
      </c>
      <c r="O410" s="65">
        <f t="shared" si="89"/>
        <v>2</v>
      </c>
      <c r="P410" s="65">
        <f t="shared" si="90"/>
        <v>2</v>
      </c>
      <c r="Q410" s="65">
        <f t="shared" si="96"/>
        <v>2</v>
      </c>
      <c r="R410" s="65">
        <f>+'ふん尿排泄原単位'!$K$7*365/(Q410*10*1000)</f>
        <v>1.1753000000000002</v>
      </c>
      <c r="T410" s="65">
        <f t="shared" si="91"/>
        <v>1</v>
      </c>
      <c r="U410" s="65">
        <f t="shared" si="92"/>
        <v>2</v>
      </c>
      <c r="V410" s="65">
        <f t="shared" si="97"/>
        <v>1</v>
      </c>
      <c r="W410" s="65">
        <f>+'ふん尿排泄原単位'!$K$7*365/(V410*10*1000)</f>
        <v>2.3506000000000005</v>
      </c>
      <c r="Y410" s="65">
        <f t="shared" si="93"/>
        <v>0.6666666666666666</v>
      </c>
      <c r="Z410" s="65">
        <f t="shared" si="94"/>
        <v>2</v>
      </c>
      <c r="AA410" s="65">
        <f t="shared" si="98"/>
        <v>0.6666666666666666</v>
      </c>
      <c r="AB410" s="65">
        <f>+'ふん尿排泄原単位'!$K$7*365/(AA410*10*1000)</f>
        <v>3.525900000000001</v>
      </c>
    </row>
    <row r="411" spans="1:28" ht="15">
      <c r="A411" s="7" t="str">
        <f t="shared" si="85"/>
        <v>090402A</v>
      </c>
      <c r="B411" s="7" t="str">
        <f t="shared" si="99"/>
        <v>09</v>
      </c>
      <c r="C411" s="1" t="s">
        <v>338</v>
      </c>
      <c r="D411" s="66" t="s">
        <v>400</v>
      </c>
      <c r="E411" s="1" t="str">
        <f t="shared" si="86"/>
        <v>04</v>
      </c>
      <c r="F411" s="1" t="s">
        <v>6</v>
      </c>
      <c r="G411" s="2" t="s">
        <v>26</v>
      </c>
      <c r="H411" s="2" t="s">
        <v>26</v>
      </c>
      <c r="I411" s="2" t="s">
        <v>26</v>
      </c>
      <c r="J411" s="2" t="s">
        <v>26</v>
      </c>
      <c r="K411" s="2" t="s">
        <v>26</v>
      </c>
      <c r="L411" s="2" t="s">
        <v>26</v>
      </c>
      <c r="M411" s="2" t="s">
        <v>26</v>
      </c>
      <c r="O411" s="2" t="s">
        <v>26</v>
      </c>
      <c r="P411" s="2" t="s">
        <v>26</v>
      </c>
      <c r="Q411" s="2" t="s">
        <v>26</v>
      </c>
      <c r="R411" s="2" t="s">
        <v>26</v>
      </c>
      <c r="S411" s="2"/>
      <c r="T411" s="2" t="s">
        <v>26</v>
      </c>
      <c r="U411" s="2" t="s">
        <v>26</v>
      </c>
      <c r="V411" s="2" t="s">
        <v>26</v>
      </c>
      <c r="W411" s="2" t="s">
        <v>26</v>
      </c>
      <c r="X411" s="2"/>
      <c r="Y411" s="2" t="s">
        <v>26</v>
      </c>
      <c r="Z411" s="2" t="s">
        <v>26</v>
      </c>
      <c r="AA411" s="2" t="s">
        <v>26</v>
      </c>
      <c r="AB411" s="2" t="s">
        <v>26</v>
      </c>
    </row>
    <row r="412" spans="1:28" ht="15">
      <c r="A412" s="7" t="str">
        <f t="shared" si="85"/>
        <v>090403A</v>
      </c>
      <c r="B412" s="7" t="str">
        <f t="shared" si="99"/>
        <v>09</v>
      </c>
      <c r="C412" s="1" t="s">
        <v>338</v>
      </c>
      <c r="D412" s="66" t="s">
        <v>401</v>
      </c>
      <c r="E412" s="1" t="str">
        <f t="shared" si="86"/>
        <v>04</v>
      </c>
      <c r="F412" s="1" t="s">
        <v>6</v>
      </c>
      <c r="G412" s="7">
        <v>2</v>
      </c>
      <c r="H412" s="7">
        <v>12</v>
      </c>
      <c r="I412" s="7">
        <v>8</v>
      </c>
      <c r="J412" s="65">
        <f t="shared" si="87"/>
        <v>2</v>
      </c>
      <c r="K412" s="65">
        <f t="shared" si="88"/>
        <v>2</v>
      </c>
      <c r="L412" s="65">
        <f t="shared" si="95"/>
        <v>2</v>
      </c>
      <c r="M412" s="65">
        <f>+'ふん尿排泄原単位'!$K$7*365/(L412*10*1000)</f>
        <v>1.1753000000000002</v>
      </c>
      <c r="O412" s="65">
        <f t="shared" si="89"/>
        <v>2</v>
      </c>
      <c r="P412" s="65">
        <f t="shared" si="90"/>
        <v>2</v>
      </c>
      <c r="Q412" s="65">
        <f t="shared" si="96"/>
        <v>2</v>
      </c>
      <c r="R412" s="65">
        <f>+'ふん尿排泄原単位'!$K$7*365/(Q412*10*1000)</f>
        <v>1.1753000000000002</v>
      </c>
      <c r="T412" s="65">
        <f t="shared" si="91"/>
        <v>1</v>
      </c>
      <c r="U412" s="65">
        <f t="shared" si="92"/>
        <v>2</v>
      </c>
      <c r="V412" s="65">
        <f t="shared" si="97"/>
        <v>1</v>
      </c>
      <c r="W412" s="65">
        <f>+'ふん尿排泄原単位'!$K$7*365/(V412*10*1000)</f>
        <v>2.3506000000000005</v>
      </c>
      <c r="Y412" s="65">
        <f t="shared" si="93"/>
        <v>0.6666666666666666</v>
      </c>
      <c r="Z412" s="65">
        <f t="shared" si="94"/>
        <v>2</v>
      </c>
      <c r="AA412" s="65">
        <f t="shared" si="98"/>
        <v>0.6666666666666666</v>
      </c>
      <c r="AB412" s="65">
        <f>+'ふん尿排泄原単位'!$K$7*365/(AA412*10*1000)</f>
        <v>3.525900000000001</v>
      </c>
    </row>
    <row r="413" spans="1:28" ht="15">
      <c r="A413" s="7" t="str">
        <f t="shared" si="85"/>
        <v>090404A</v>
      </c>
      <c r="B413" s="7" t="str">
        <f t="shared" si="99"/>
        <v>09</v>
      </c>
      <c r="C413" s="1" t="s">
        <v>338</v>
      </c>
      <c r="D413" s="66" t="s">
        <v>402</v>
      </c>
      <c r="E413" s="1" t="str">
        <f t="shared" si="86"/>
        <v>04</v>
      </c>
      <c r="F413" s="1" t="s">
        <v>6</v>
      </c>
      <c r="G413" s="7">
        <v>2</v>
      </c>
      <c r="H413" s="7">
        <v>12</v>
      </c>
      <c r="I413" s="7">
        <v>8</v>
      </c>
      <c r="J413" s="65">
        <f t="shared" si="87"/>
        <v>2</v>
      </c>
      <c r="K413" s="65">
        <f t="shared" si="88"/>
        <v>2</v>
      </c>
      <c r="L413" s="65">
        <f t="shared" si="95"/>
        <v>2</v>
      </c>
      <c r="M413" s="65">
        <f>+'ふん尿排泄原単位'!$K$7*365/(L413*10*1000)</f>
        <v>1.1753000000000002</v>
      </c>
      <c r="O413" s="65">
        <f t="shared" si="89"/>
        <v>2</v>
      </c>
      <c r="P413" s="65">
        <f t="shared" si="90"/>
        <v>2</v>
      </c>
      <c r="Q413" s="65">
        <f t="shared" si="96"/>
        <v>2</v>
      </c>
      <c r="R413" s="65">
        <f>+'ふん尿排泄原単位'!$K$7*365/(Q413*10*1000)</f>
        <v>1.1753000000000002</v>
      </c>
      <c r="T413" s="65">
        <f t="shared" si="91"/>
        <v>1</v>
      </c>
      <c r="U413" s="65">
        <f t="shared" si="92"/>
        <v>2</v>
      </c>
      <c r="V413" s="65">
        <f t="shared" si="97"/>
        <v>1</v>
      </c>
      <c r="W413" s="65">
        <f>+'ふん尿排泄原単位'!$K$7*365/(V413*10*1000)</f>
        <v>2.3506000000000005</v>
      </c>
      <c r="Y413" s="65">
        <f t="shared" si="93"/>
        <v>0.6666666666666666</v>
      </c>
      <c r="Z413" s="65">
        <f t="shared" si="94"/>
        <v>2</v>
      </c>
      <c r="AA413" s="65">
        <f t="shared" si="98"/>
        <v>0.6666666666666666</v>
      </c>
      <c r="AB413" s="65">
        <f>+'ふん尿排泄原単位'!$K$7*365/(AA413*10*1000)</f>
        <v>3.525900000000001</v>
      </c>
    </row>
    <row r="414" spans="1:28" ht="15">
      <c r="A414" s="7" t="str">
        <f t="shared" si="85"/>
        <v>090405A</v>
      </c>
      <c r="B414" s="7" t="str">
        <f t="shared" si="99"/>
        <v>09</v>
      </c>
      <c r="C414" s="1" t="s">
        <v>338</v>
      </c>
      <c r="D414" s="66" t="s">
        <v>403</v>
      </c>
      <c r="E414" s="1" t="str">
        <f t="shared" si="86"/>
        <v>04</v>
      </c>
      <c r="F414" s="1" t="s">
        <v>6</v>
      </c>
      <c r="G414" s="7">
        <v>2</v>
      </c>
      <c r="H414" s="7">
        <v>12</v>
      </c>
      <c r="I414" s="7">
        <v>8</v>
      </c>
      <c r="J414" s="65">
        <f t="shared" si="87"/>
        <v>2</v>
      </c>
      <c r="K414" s="65">
        <f t="shared" si="88"/>
        <v>2</v>
      </c>
      <c r="L414" s="65">
        <f t="shared" si="95"/>
        <v>2</v>
      </c>
      <c r="M414" s="65">
        <f>+'ふん尿排泄原単位'!$K$7*365/(L414*10*1000)</f>
        <v>1.1753000000000002</v>
      </c>
      <c r="O414" s="65">
        <f t="shared" si="89"/>
        <v>2</v>
      </c>
      <c r="P414" s="65">
        <f t="shared" si="90"/>
        <v>2</v>
      </c>
      <c r="Q414" s="65">
        <f t="shared" si="96"/>
        <v>2</v>
      </c>
      <c r="R414" s="65">
        <f>+'ふん尿排泄原単位'!$K$7*365/(Q414*10*1000)</f>
        <v>1.1753000000000002</v>
      </c>
      <c r="T414" s="65">
        <f t="shared" si="91"/>
        <v>1</v>
      </c>
      <c r="U414" s="65">
        <f t="shared" si="92"/>
        <v>2</v>
      </c>
      <c r="V414" s="65">
        <f t="shared" si="97"/>
        <v>1</v>
      </c>
      <c r="W414" s="65">
        <f>+'ふん尿排泄原単位'!$K$7*365/(V414*10*1000)</f>
        <v>2.3506000000000005</v>
      </c>
      <c r="Y414" s="65">
        <f t="shared" si="93"/>
        <v>0.6666666666666666</v>
      </c>
      <c r="Z414" s="65">
        <f t="shared" si="94"/>
        <v>2</v>
      </c>
      <c r="AA414" s="65">
        <f t="shared" si="98"/>
        <v>0.6666666666666666</v>
      </c>
      <c r="AB414" s="65">
        <f>+'ふん尿排泄原単位'!$K$7*365/(AA414*10*1000)</f>
        <v>3.525900000000001</v>
      </c>
    </row>
    <row r="415" spans="1:28" ht="15">
      <c r="A415" s="7" t="str">
        <f aca="true" t="shared" si="100" ref="A415:A430">+B415&amp;E415&amp;D415</f>
        <v>090406A</v>
      </c>
      <c r="B415" s="7" t="str">
        <f t="shared" si="99"/>
        <v>09</v>
      </c>
      <c r="C415" s="1" t="s">
        <v>338</v>
      </c>
      <c r="D415" s="66" t="s">
        <v>404</v>
      </c>
      <c r="E415" s="1" t="str">
        <f aca="true" t="shared" si="101" ref="E415:E430">+VLOOKUP(F415,$D$2:$E$5,2)</f>
        <v>04</v>
      </c>
      <c r="F415" s="1" t="s">
        <v>6</v>
      </c>
      <c r="G415" s="7">
        <v>2</v>
      </c>
      <c r="H415" s="7">
        <v>12</v>
      </c>
      <c r="I415" s="7">
        <v>8</v>
      </c>
      <c r="J415" s="65">
        <f aca="true" t="shared" si="102" ref="J415:J426">+$G415/J$5</f>
        <v>2</v>
      </c>
      <c r="K415" s="65">
        <f aca="true" t="shared" si="103" ref="K415:K426">+$I415/K$5</f>
        <v>2</v>
      </c>
      <c r="L415" s="65">
        <f t="shared" si="95"/>
        <v>2</v>
      </c>
      <c r="M415" s="65">
        <f>+'ふん尿排泄原単位'!$K$7*365/(L415*10*1000)</f>
        <v>1.1753000000000002</v>
      </c>
      <c r="O415" s="65">
        <f aca="true" t="shared" si="104" ref="O415:O426">+$G415/O$5</f>
        <v>2</v>
      </c>
      <c r="P415" s="65">
        <f aca="true" t="shared" si="105" ref="P415:P426">+$I415/P$5</f>
        <v>2</v>
      </c>
      <c r="Q415" s="65">
        <f t="shared" si="96"/>
        <v>2</v>
      </c>
      <c r="R415" s="65">
        <f>+'ふん尿排泄原単位'!$K$7*365/(Q415*10*1000)</f>
        <v>1.1753000000000002</v>
      </c>
      <c r="T415" s="65">
        <f aca="true" t="shared" si="106" ref="T415:T426">+$G415/T$5</f>
        <v>1</v>
      </c>
      <c r="U415" s="65">
        <f aca="true" t="shared" si="107" ref="U415:U426">+$I415/U$5</f>
        <v>2</v>
      </c>
      <c r="V415" s="65">
        <f t="shared" si="97"/>
        <v>1</v>
      </c>
      <c r="W415" s="65">
        <f>+'ふん尿排泄原単位'!$K$7*365/(V415*10*1000)</f>
        <v>2.3506000000000005</v>
      </c>
      <c r="Y415" s="65">
        <f aca="true" t="shared" si="108" ref="Y415:Y426">+$G415/Y$5</f>
        <v>0.6666666666666666</v>
      </c>
      <c r="Z415" s="65">
        <f aca="true" t="shared" si="109" ref="Z415:Z426">+$I415/Z$5</f>
        <v>2</v>
      </c>
      <c r="AA415" s="65">
        <f t="shared" si="98"/>
        <v>0.6666666666666666</v>
      </c>
      <c r="AB415" s="65">
        <f>+'ふん尿排泄原単位'!$K$7*365/(AA415*10*1000)</f>
        <v>3.525900000000001</v>
      </c>
    </row>
    <row r="416" spans="1:28" ht="15">
      <c r="A416" s="7" t="str">
        <f t="shared" si="100"/>
        <v>090407A</v>
      </c>
      <c r="B416" s="7" t="str">
        <f t="shared" si="99"/>
        <v>09</v>
      </c>
      <c r="C416" s="1" t="s">
        <v>338</v>
      </c>
      <c r="D416" s="66" t="s">
        <v>405</v>
      </c>
      <c r="E416" s="1" t="str">
        <f t="shared" si="101"/>
        <v>04</v>
      </c>
      <c r="F416" s="1" t="s">
        <v>6</v>
      </c>
      <c r="G416" s="7">
        <v>2</v>
      </c>
      <c r="H416" s="7">
        <v>12</v>
      </c>
      <c r="I416" s="7">
        <v>8</v>
      </c>
      <c r="J416" s="65">
        <f t="shared" si="102"/>
        <v>2</v>
      </c>
      <c r="K416" s="65">
        <f t="shared" si="103"/>
        <v>2</v>
      </c>
      <c r="L416" s="65">
        <f aca="true" t="shared" si="110" ref="L416:L426">+IF(MIN(J416:K416)&gt;5,5,MIN(J416:K416))</f>
        <v>2</v>
      </c>
      <c r="M416" s="65">
        <f>+'ふん尿排泄原単位'!$K$7*365/(L416*10*1000)</f>
        <v>1.1753000000000002</v>
      </c>
      <c r="O416" s="65">
        <f t="shared" si="104"/>
        <v>2</v>
      </c>
      <c r="P416" s="65">
        <f t="shared" si="105"/>
        <v>2</v>
      </c>
      <c r="Q416" s="65">
        <f aca="true" t="shared" si="111" ref="Q416:Q426">+IF(MIN(O416:P416)&gt;3,3,MIN(O416:P416))</f>
        <v>2</v>
      </c>
      <c r="R416" s="65">
        <f>+'ふん尿排泄原単位'!$K$7*365/(Q416*10*1000)</f>
        <v>1.1753000000000002</v>
      </c>
      <c r="T416" s="65">
        <f t="shared" si="106"/>
        <v>1</v>
      </c>
      <c r="U416" s="65">
        <f t="shared" si="107"/>
        <v>2</v>
      </c>
      <c r="V416" s="65">
        <f aca="true" t="shared" si="112" ref="V416:V426">+IF(MIN(T416:U416)&gt;3,3,MIN(T416:U416))</f>
        <v>1</v>
      </c>
      <c r="W416" s="65">
        <f>+'ふん尿排泄原単位'!$K$7*365/(V416*10*1000)</f>
        <v>2.3506000000000005</v>
      </c>
      <c r="Y416" s="65">
        <f t="shared" si="108"/>
        <v>0.6666666666666666</v>
      </c>
      <c r="Z416" s="65">
        <f t="shared" si="109"/>
        <v>2</v>
      </c>
      <c r="AA416" s="65">
        <f aca="true" t="shared" si="113" ref="AA416:AA426">+IF(MIN(Y416:Z416)&gt;3,3,MIN(Y416:Z416))</f>
        <v>0.6666666666666666</v>
      </c>
      <c r="AB416" s="65">
        <f>+'ふん尿排泄原単位'!$K$7*365/(AA416*10*1000)</f>
        <v>3.525900000000001</v>
      </c>
    </row>
    <row r="417" spans="1:28" ht="15">
      <c r="A417" s="7" t="str">
        <f t="shared" si="100"/>
        <v>090408A</v>
      </c>
      <c r="B417" s="7" t="str">
        <f t="shared" si="99"/>
        <v>09</v>
      </c>
      <c r="C417" s="1" t="s">
        <v>338</v>
      </c>
      <c r="D417" s="66" t="s">
        <v>406</v>
      </c>
      <c r="E417" s="1" t="str">
        <f t="shared" si="101"/>
        <v>04</v>
      </c>
      <c r="F417" s="1" t="s">
        <v>6</v>
      </c>
      <c r="G417" s="7">
        <v>2</v>
      </c>
      <c r="H417" s="7">
        <v>12</v>
      </c>
      <c r="I417" s="7">
        <v>8</v>
      </c>
      <c r="J417" s="65">
        <f t="shared" si="102"/>
        <v>2</v>
      </c>
      <c r="K417" s="65">
        <f t="shared" si="103"/>
        <v>2</v>
      </c>
      <c r="L417" s="65">
        <f t="shared" si="110"/>
        <v>2</v>
      </c>
      <c r="M417" s="65">
        <f>+'ふん尿排泄原単位'!$K$7*365/(L417*10*1000)</f>
        <v>1.1753000000000002</v>
      </c>
      <c r="O417" s="65">
        <f t="shared" si="104"/>
        <v>2</v>
      </c>
      <c r="P417" s="65">
        <f t="shared" si="105"/>
        <v>2</v>
      </c>
      <c r="Q417" s="65">
        <f t="shared" si="111"/>
        <v>2</v>
      </c>
      <c r="R417" s="65">
        <f>+'ふん尿排泄原単位'!$K$7*365/(Q417*10*1000)</f>
        <v>1.1753000000000002</v>
      </c>
      <c r="T417" s="65">
        <f t="shared" si="106"/>
        <v>1</v>
      </c>
      <c r="U417" s="65">
        <f t="shared" si="107"/>
        <v>2</v>
      </c>
      <c r="V417" s="65">
        <f t="shared" si="112"/>
        <v>1</v>
      </c>
      <c r="W417" s="65">
        <f>+'ふん尿排泄原単位'!$K$7*365/(V417*10*1000)</f>
        <v>2.3506000000000005</v>
      </c>
      <c r="Y417" s="65">
        <f t="shared" si="108"/>
        <v>0.6666666666666666</v>
      </c>
      <c r="Z417" s="65">
        <f t="shared" si="109"/>
        <v>2</v>
      </c>
      <c r="AA417" s="65">
        <f t="shared" si="113"/>
        <v>0.6666666666666666</v>
      </c>
      <c r="AB417" s="65">
        <f>+'ふん尿排泄原単位'!$K$7*365/(AA417*10*1000)</f>
        <v>3.525900000000001</v>
      </c>
    </row>
    <row r="418" spans="1:28" ht="15">
      <c r="A418" s="7" t="str">
        <f t="shared" si="100"/>
        <v>090409A</v>
      </c>
      <c r="B418" s="7" t="str">
        <f t="shared" si="99"/>
        <v>09</v>
      </c>
      <c r="C418" s="1" t="s">
        <v>338</v>
      </c>
      <c r="D418" s="66" t="s">
        <v>407</v>
      </c>
      <c r="E418" s="1" t="str">
        <f t="shared" si="101"/>
        <v>04</v>
      </c>
      <c r="F418" s="1" t="s">
        <v>6</v>
      </c>
      <c r="G418" s="7">
        <v>2</v>
      </c>
      <c r="H418" s="7">
        <v>12</v>
      </c>
      <c r="I418" s="7">
        <v>8</v>
      </c>
      <c r="J418" s="65">
        <f t="shared" si="102"/>
        <v>2</v>
      </c>
      <c r="K418" s="65">
        <f t="shared" si="103"/>
        <v>2</v>
      </c>
      <c r="L418" s="65">
        <f t="shared" si="110"/>
        <v>2</v>
      </c>
      <c r="M418" s="65">
        <f>+'ふん尿排泄原単位'!$K$7*365/(L418*10*1000)</f>
        <v>1.1753000000000002</v>
      </c>
      <c r="O418" s="65">
        <f t="shared" si="104"/>
        <v>2</v>
      </c>
      <c r="P418" s="65">
        <f t="shared" si="105"/>
        <v>2</v>
      </c>
      <c r="Q418" s="65">
        <f t="shared" si="111"/>
        <v>2</v>
      </c>
      <c r="R418" s="65">
        <f>+'ふん尿排泄原単位'!$K$7*365/(Q418*10*1000)</f>
        <v>1.1753000000000002</v>
      </c>
      <c r="T418" s="65">
        <f t="shared" si="106"/>
        <v>1</v>
      </c>
      <c r="U418" s="65">
        <f t="shared" si="107"/>
        <v>2</v>
      </c>
      <c r="V418" s="65">
        <f t="shared" si="112"/>
        <v>1</v>
      </c>
      <c r="W418" s="65">
        <f>+'ふん尿排泄原単位'!$K$7*365/(V418*10*1000)</f>
        <v>2.3506000000000005</v>
      </c>
      <c r="Y418" s="65">
        <f t="shared" si="108"/>
        <v>0.6666666666666666</v>
      </c>
      <c r="Z418" s="65">
        <f t="shared" si="109"/>
        <v>2</v>
      </c>
      <c r="AA418" s="65">
        <f t="shared" si="113"/>
        <v>0.6666666666666666</v>
      </c>
      <c r="AB418" s="65">
        <f>+'ふん尿排泄原単位'!$K$7*365/(AA418*10*1000)</f>
        <v>3.525900000000001</v>
      </c>
    </row>
    <row r="419" spans="1:28" ht="15">
      <c r="A419" s="7" t="str">
        <f t="shared" si="100"/>
        <v>090409B</v>
      </c>
      <c r="B419" s="7" t="str">
        <f t="shared" si="99"/>
        <v>09</v>
      </c>
      <c r="C419" s="1" t="s">
        <v>338</v>
      </c>
      <c r="D419" s="66" t="s">
        <v>408</v>
      </c>
      <c r="E419" s="1" t="str">
        <f t="shared" si="101"/>
        <v>04</v>
      </c>
      <c r="F419" s="1" t="s">
        <v>6</v>
      </c>
      <c r="G419" s="7">
        <v>2</v>
      </c>
      <c r="H419" s="7">
        <v>12</v>
      </c>
      <c r="I419" s="7">
        <v>8</v>
      </c>
      <c r="J419" s="65">
        <f t="shared" si="102"/>
        <v>2</v>
      </c>
      <c r="K419" s="65">
        <f t="shared" si="103"/>
        <v>2</v>
      </c>
      <c r="L419" s="65">
        <f t="shared" si="110"/>
        <v>2</v>
      </c>
      <c r="M419" s="65">
        <f>+'ふん尿排泄原単位'!$K$7*365/(L419*10*1000)</f>
        <v>1.1753000000000002</v>
      </c>
      <c r="O419" s="65">
        <f t="shared" si="104"/>
        <v>2</v>
      </c>
      <c r="P419" s="65">
        <f t="shared" si="105"/>
        <v>2</v>
      </c>
      <c r="Q419" s="65">
        <f t="shared" si="111"/>
        <v>2</v>
      </c>
      <c r="R419" s="65">
        <f>+'ふん尿排泄原単位'!$K$7*365/(Q419*10*1000)</f>
        <v>1.1753000000000002</v>
      </c>
      <c r="T419" s="65">
        <f t="shared" si="106"/>
        <v>1</v>
      </c>
      <c r="U419" s="65">
        <f t="shared" si="107"/>
        <v>2</v>
      </c>
      <c r="V419" s="65">
        <f t="shared" si="112"/>
        <v>1</v>
      </c>
      <c r="W419" s="65">
        <f>+'ふん尿排泄原単位'!$K$7*365/(V419*10*1000)</f>
        <v>2.3506000000000005</v>
      </c>
      <c r="Y419" s="65">
        <f t="shared" si="108"/>
        <v>0.6666666666666666</v>
      </c>
      <c r="Z419" s="65">
        <f t="shared" si="109"/>
        <v>2</v>
      </c>
      <c r="AA419" s="65">
        <f t="shared" si="113"/>
        <v>0.6666666666666666</v>
      </c>
      <c r="AB419" s="65">
        <f>+'ふん尿排泄原単位'!$K$7*365/(AA419*10*1000)</f>
        <v>3.525900000000001</v>
      </c>
    </row>
    <row r="420" spans="1:28" ht="15">
      <c r="A420" s="7" t="str">
        <f t="shared" si="100"/>
        <v>090410A</v>
      </c>
      <c r="B420" s="7" t="str">
        <f t="shared" si="99"/>
        <v>09</v>
      </c>
      <c r="C420" s="1" t="s">
        <v>338</v>
      </c>
      <c r="D420" s="66" t="s">
        <v>409</v>
      </c>
      <c r="E420" s="1" t="str">
        <f t="shared" si="101"/>
        <v>04</v>
      </c>
      <c r="F420" s="1" t="s">
        <v>6</v>
      </c>
      <c r="G420" s="7">
        <v>2</v>
      </c>
      <c r="H420" s="7">
        <v>12</v>
      </c>
      <c r="I420" s="7">
        <v>8</v>
      </c>
      <c r="J420" s="65">
        <f t="shared" si="102"/>
        <v>2</v>
      </c>
      <c r="K420" s="65">
        <f t="shared" si="103"/>
        <v>2</v>
      </c>
      <c r="L420" s="65">
        <f t="shared" si="110"/>
        <v>2</v>
      </c>
      <c r="M420" s="65">
        <f>+'ふん尿排泄原単位'!$K$7*365/(L420*10*1000)</f>
        <v>1.1753000000000002</v>
      </c>
      <c r="O420" s="65">
        <f t="shared" si="104"/>
        <v>2</v>
      </c>
      <c r="P420" s="65">
        <f t="shared" si="105"/>
        <v>2</v>
      </c>
      <c r="Q420" s="65">
        <f t="shared" si="111"/>
        <v>2</v>
      </c>
      <c r="R420" s="65">
        <f>+'ふん尿排泄原単位'!$K$7*365/(Q420*10*1000)</f>
        <v>1.1753000000000002</v>
      </c>
      <c r="T420" s="65">
        <f t="shared" si="106"/>
        <v>1</v>
      </c>
      <c r="U420" s="65">
        <f t="shared" si="107"/>
        <v>2</v>
      </c>
      <c r="V420" s="65">
        <f t="shared" si="112"/>
        <v>1</v>
      </c>
      <c r="W420" s="65">
        <f>+'ふん尿排泄原単位'!$K$7*365/(V420*10*1000)</f>
        <v>2.3506000000000005</v>
      </c>
      <c r="Y420" s="65">
        <f t="shared" si="108"/>
        <v>0.6666666666666666</v>
      </c>
      <c r="Z420" s="65">
        <f t="shared" si="109"/>
        <v>2</v>
      </c>
      <c r="AA420" s="65">
        <f t="shared" si="113"/>
        <v>0.6666666666666666</v>
      </c>
      <c r="AB420" s="65">
        <f>+'ふん尿排泄原単位'!$K$7*365/(AA420*10*1000)</f>
        <v>3.525900000000001</v>
      </c>
    </row>
    <row r="421" spans="1:28" ht="15">
      <c r="A421" s="7" t="str">
        <f t="shared" si="100"/>
        <v>090411A</v>
      </c>
      <c r="B421" s="7" t="str">
        <f t="shared" si="99"/>
        <v>09</v>
      </c>
      <c r="C421" s="1" t="s">
        <v>338</v>
      </c>
      <c r="D421" s="66" t="s">
        <v>410</v>
      </c>
      <c r="E421" s="1" t="str">
        <f t="shared" si="101"/>
        <v>04</v>
      </c>
      <c r="F421" s="1" t="s">
        <v>6</v>
      </c>
      <c r="G421" s="7">
        <v>2</v>
      </c>
      <c r="H421" s="7">
        <v>12</v>
      </c>
      <c r="I421" s="7">
        <v>8</v>
      </c>
      <c r="J421" s="65">
        <f t="shared" si="102"/>
        <v>2</v>
      </c>
      <c r="K421" s="65">
        <f t="shared" si="103"/>
        <v>2</v>
      </c>
      <c r="L421" s="65">
        <f t="shared" si="110"/>
        <v>2</v>
      </c>
      <c r="M421" s="65">
        <f>+'ふん尿排泄原単位'!$K$7*365/(L421*10*1000)</f>
        <v>1.1753000000000002</v>
      </c>
      <c r="O421" s="65">
        <f t="shared" si="104"/>
        <v>2</v>
      </c>
      <c r="P421" s="65">
        <f t="shared" si="105"/>
        <v>2</v>
      </c>
      <c r="Q421" s="65">
        <f t="shared" si="111"/>
        <v>2</v>
      </c>
      <c r="R421" s="65">
        <f>+'ふん尿排泄原単位'!$K$7*365/(Q421*10*1000)</f>
        <v>1.1753000000000002</v>
      </c>
      <c r="T421" s="65">
        <f t="shared" si="106"/>
        <v>1</v>
      </c>
      <c r="U421" s="65">
        <f t="shared" si="107"/>
        <v>2</v>
      </c>
      <c r="V421" s="65">
        <f t="shared" si="112"/>
        <v>1</v>
      </c>
      <c r="W421" s="65">
        <f>+'ふん尿排泄原単位'!$K$7*365/(V421*10*1000)</f>
        <v>2.3506000000000005</v>
      </c>
      <c r="Y421" s="65">
        <f t="shared" si="108"/>
        <v>0.6666666666666666</v>
      </c>
      <c r="Z421" s="65">
        <f t="shared" si="109"/>
        <v>2</v>
      </c>
      <c r="AA421" s="65">
        <f t="shared" si="113"/>
        <v>0.6666666666666666</v>
      </c>
      <c r="AB421" s="65">
        <f>+'ふん尿排泄原単位'!$K$7*365/(AA421*10*1000)</f>
        <v>3.525900000000001</v>
      </c>
    </row>
    <row r="422" spans="1:28" ht="15">
      <c r="A422" s="7" t="str">
        <f t="shared" si="100"/>
        <v>090412A</v>
      </c>
      <c r="B422" s="7" t="str">
        <f t="shared" si="99"/>
        <v>09</v>
      </c>
      <c r="C422" s="1" t="s">
        <v>338</v>
      </c>
      <c r="D422" s="66" t="s">
        <v>411</v>
      </c>
      <c r="E422" s="1" t="str">
        <f t="shared" si="101"/>
        <v>04</v>
      </c>
      <c r="F422" s="1" t="s">
        <v>6</v>
      </c>
      <c r="G422" s="2" t="s">
        <v>26</v>
      </c>
      <c r="H422" s="2" t="s">
        <v>26</v>
      </c>
      <c r="I422" s="2" t="s">
        <v>26</v>
      </c>
      <c r="J422" s="2" t="s">
        <v>26</v>
      </c>
      <c r="K422" s="2" t="s">
        <v>26</v>
      </c>
      <c r="L422" s="2" t="s">
        <v>26</v>
      </c>
      <c r="M422" s="2" t="s">
        <v>26</v>
      </c>
      <c r="O422" s="2" t="s">
        <v>26</v>
      </c>
      <c r="P422" s="2" t="s">
        <v>26</v>
      </c>
      <c r="Q422" s="2" t="s">
        <v>26</v>
      </c>
      <c r="R422" s="2" t="s">
        <v>26</v>
      </c>
      <c r="S422" s="2"/>
      <c r="T422" s="2" t="s">
        <v>26</v>
      </c>
      <c r="U422" s="2" t="s">
        <v>26</v>
      </c>
      <c r="V422" s="2" t="s">
        <v>26</v>
      </c>
      <c r="W422" s="2" t="s">
        <v>26</v>
      </c>
      <c r="X422" s="2"/>
      <c r="Y422" s="2" t="s">
        <v>26</v>
      </c>
      <c r="Z422" s="2" t="s">
        <v>26</v>
      </c>
      <c r="AA422" s="2" t="s">
        <v>26</v>
      </c>
      <c r="AB422" s="2" t="s">
        <v>26</v>
      </c>
    </row>
    <row r="423" spans="1:28" ht="15">
      <c r="A423" s="7" t="str">
        <f t="shared" si="100"/>
        <v>090412B</v>
      </c>
      <c r="B423" s="7" t="str">
        <f t="shared" si="99"/>
        <v>09</v>
      </c>
      <c r="C423" s="1" t="s">
        <v>338</v>
      </c>
      <c r="D423" s="66" t="s">
        <v>412</v>
      </c>
      <c r="E423" s="1" t="str">
        <f t="shared" si="101"/>
        <v>04</v>
      </c>
      <c r="F423" s="1" t="s">
        <v>6</v>
      </c>
      <c r="G423" s="2" t="s">
        <v>26</v>
      </c>
      <c r="H423" s="2" t="s">
        <v>26</v>
      </c>
      <c r="I423" s="2" t="s">
        <v>26</v>
      </c>
      <c r="J423" s="2" t="s">
        <v>26</v>
      </c>
      <c r="K423" s="2" t="s">
        <v>26</v>
      </c>
      <c r="L423" s="2" t="s">
        <v>26</v>
      </c>
      <c r="M423" s="2" t="s">
        <v>26</v>
      </c>
      <c r="O423" s="2" t="s">
        <v>26</v>
      </c>
      <c r="P423" s="2" t="s">
        <v>26</v>
      </c>
      <c r="Q423" s="2" t="s">
        <v>26</v>
      </c>
      <c r="R423" s="2" t="s">
        <v>26</v>
      </c>
      <c r="S423" s="2"/>
      <c r="T423" s="2" t="s">
        <v>26</v>
      </c>
      <c r="U423" s="2" t="s">
        <v>26</v>
      </c>
      <c r="V423" s="2" t="s">
        <v>26</v>
      </c>
      <c r="W423" s="2" t="s">
        <v>26</v>
      </c>
      <c r="X423" s="2"/>
      <c r="Y423" s="2" t="s">
        <v>26</v>
      </c>
      <c r="Z423" s="2" t="s">
        <v>26</v>
      </c>
      <c r="AA423" s="2" t="s">
        <v>26</v>
      </c>
      <c r="AB423" s="2" t="s">
        <v>26</v>
      </c>
    </row>
    <row r="424" spans="1:28" ht="15">
      <c r="A424" s="7" t="str">
        <f t="shared" si="100"/>
        <v>090413A</v>
      </c>
      <c r="B424" s="7" t="str">
        <f t="shared" si="99"/>
        <v>09</v>
      </c>
      <c r="C424" s="1" t="s">
        <v>338</v>
      </c>
      <c r="D424" s="66" t="s">
        <v>413</v>
      </c>
      <c r="E424" s="1" t="str">
        <f t="shared" si="101"/>
        <v>04</v>
      </c>
      <c r="F424" s="1" t="s">
        <v>6</v>
      </c>
      <c r="G424" s="7">
        <v>2</v>
      </c>
      <c r="H424" s="7">
        <v>18</v>
      </c>
      <c r="I424" s="7">
        <v>8</v>
      </c>
      <c r="J424" s="65">
        <f t="shared" si="102"/>
        <v>2</v>
      </c>
      <c r="K424" s="65">
        <f t="shared" si="103"/>
        <v>2</v>
      </c>
      <c r="L424" s="65">
        <f t="shared" si="110"/>
        <v>2</v>
      </c>
      <c r="M424" s="65">
        <f>+'ふん尿排泄原単位'!$K$7*365/(L424*10*1000)</f>
        <v>1.1753000000000002</v>
      </c>
      <c r="O424" s="65">
        <f t="shared" si="104"/>
        <v>2</v>
      </c>
      <c r="P424" s="65">
        <f t="shared" si="105"/>
        <v>2</v>
      </c>
      <c r="Q424" s="65">
        <f t="shared" si="111"/>
        <v>2</v>
      </c>
      <c r="R424" s="65">
        <f>+'ふん尿排泄原単位'!$K$7*365/(Q424*10*1000)</f>
        <v>1.1753000000000002</v>
      </c>
      <c r="T424" s="65">
        <f t="shared" si="106"/>
        <v>1</v>
      </c>
      <c r="U424" s="65">
        <f t="shared" si="107"/>
        <v>2</v>
      </c>
      <c r="V424" s="65">
        <f t="shared" si="112"/>
        <v>1</v>
      </c>
      <c r="W424" s="65">
        <f>+'ふん尿排泄原単位'!$K$7*365/(V424*10*1000)</f>
        <v>2.3506000000000005</v>
      </c>
      <c r="Y424" s="65">
        <f t="shared" si="108"/>
        <v>0.6666666666666666</v>
      </c>
      <c r="Z424" s="65">
        <f t="shared" si="109"/>
        <v>2</v>
      </c>
      <c r="AA424" s="65">
        <f t="shared" si="113"/>
        <v>0.6666666666666666</v>
      </c>
      <c r="AB424" s="65">
        <f>+'ふん尿排泄原単位'!$K$7*365/(AA424*10*1000)</f>
        <v>3.525900000000001</v>
      </c>
    </row>
    <row r="425" spans="1:28" ht="15">
      <c r="A425" s="7" t="str">
        <f t="shared" si="100"/>
        <v>090414A</v>
      </c>
      <c r="B425" s="7" t="str">
        <f t="shared" si="99"/>
        <v>09</v>
      </c>
      <c r="C425" s="1" t="s">
        <v>338</v>
      </c>
      <c r="D425" s="66" t="s">
        <v>414</v>
      </c>
      <c r="E425" s="1" t="str">
        <f t="shared" si="101"/>
        <v>04</v>
      </c>
      <c r="F425" s="1" t="s">
        <v>6</v>
      </c>
      <c r="G425" s="7">
        <v>2</v>
      </c>
      <c r="H425" s="7">
        <v>18</v>
      </c>
      <c r="I425" s="7">
        <v>8</v>
      </c>
      <c r="J425" s="65">
        <f t="shared" si="102"/>
        <v>2</v>
      </c>
      <c r="K425" s="65">
        <f t="shared" si="103"/>
        <v>2</v>
      </c>
      <c r="L425" s="65">
        <f t="shared" si="110"/>
        <v>2</v>
      </c>
      <c r="M425" s="65">
        <f>+'ふん尿排泄原単位'!$K$7*365/(L425*10*1000)</f>
        <v>1.1753000000000002</v>
      </c>
      <c r="O425" s="65">
        <f t="shared" si="104"/>
        <v>2</v>
      </c>
      <c r="P425" s="65">
        <f t="shared" si="105"/>
        <v>2</v>
      </c>
      <c r="Q425" s="65">
        <f t="shared" si="111"/>
        <v>2</v>
      </c>
      <c r="R425" s="65">
        <f>+'ふん尿排泄原単位'!$K$7*365/(Q425*10*1000)</f>
        <v>1.1753000000000002</v>
      </c>
      <c r="T425" s="65">
        <f t="shared" si="106"/>
        <v>1</v>
      </c>
      <c r="U425" s="65">
        <f t="shared" si="107"/>
        <v>2</v>
      </c>
      <c r="V425" s="65">
        <f t="shared" si="112"/>
        <v>1</v>
      </c>
      <c r="W425" s="65">
        <f>+'ふん尿排泄原単位'!$K$7*365/(V425*10*1000)</f>
        <v>2.3506000000000005</v>
      </c>
      <c r="Y425" s="65">
        <f t="shared" si="108"/>
        <v>0.6666666666666666</v>
      </c>
      <c r="Z425" s="65">
        <f t="shared" si="109"/>
        <v>2</v>
      </c>
      <c r="AA425" s="65">
        <f t="shared" si="113"/>
        <v>0.6666666666666666</v>
      </c>
      <c r="AB425" s="65">
        <f>+'ふん尿排泄原単位'!$K$7*365/(AA425*10*1000)</f>
        <v>3.525900000000001</v>
      </c>
    </row>
    <row r="426" spans="1:28" ht="15">
      <c r="A426" s="7" t="str">
        <f t="shared" si="100"/>
        <v>090415A</v>
      </c>
      <c r="B426" s="7" t="str">
        <f t="shared" si="99"/>
        <v>09</v>
      </c>
      <c r="C426" s="1" t="s">
        <v>338</v>
      </c>
      <c r="D426" s="66" t="s">
        <v>415</v>
      </c>
      <c r="E426" s="1" t="str">
        <f t="shared" si="101"/>
        <v>04</v>
      </c>
      <c r="F426" s="1" t="s">
        <v>6</v>
      </c>
      <c r="G426" s="7">
        <v>2</v>
      </c>
      <c r="H426" s="7">
        <v>18</v>
      </c>
      <c r="I426" s="7">
        <v>8</v>
      </c>
      <c r="J426" s="65">
        <f t="shared" si="102"/>
        <v>2</v>
      </c>
      <c r="K426" s="65">
        <f t="shared" si="103"/>
        <v>2</v>
      </c>
      <c r="L426" s="65">
        <f t="shared" si="110"/>
        <v>2</v>
      </c>
      <c r="M426" s="65">
        <f>+'ふん尿排泄原単位'!$K$7*365/(L426*10*1000)</f>
        <v>1.1753000000000002</v>
      </c>
      <c r="O426" s="65">
        <f t="shared" si="104"/>
        <v>2</v>
      </c>
      <c r="P426" s="65">
        <f t="shared" si="105"/>
        <v>2</v>
      </c>
      <c r="Q426" s="65">
        <f t="shared" si="111"/>
        <v>2</v>
      </c>
      <c r="R426" s="65">
        <f>+'ふん尿排泄原単位'!$K$7*365/(Q426*10*1000)</f>
        <v>1.1753000000000002</v>
      </c>
      <c r="T426" s="65">
        <f t="shared" si="106"/>
        <v>1</v>
      </c>
      <c r="U426" s="65">
        <f t="shared" si="107"/>
        <v>2</v>
      </c>
      <c r="V426" s="65">
        <f t="shared" si="112"/>
        <v>1</v>
      </c>
      <c r="W426" s="65">
        <f>+'ふん尿排泄原単位'!$K$7*365/(V426*10*1000)</f>
        <v>2.3506000000000005</v>
      </c>
      <c r="Y426" s="65">
        <f t="shared" si="108"/>
        <v>0.6666666666666666</v>
      </c>
      <c r="Z426" s="65">
        <f t="shared" si="109"/>
        <v>2</v>
      </c>
      <c r="AA426" s="65">
        <f t="shared" si="113"/>
        <v>0.6666666666666666</v>
      </c>
      <c r="AB426" s="65">
        <f>+'ふん尿排泄原単位'!$K$7*365/(AA426*10*1000)</f>
        <v>3.525900000000001</v>
      </c>
    </row>
    <row r="427" spans="1:28" ht="15">
      <c r="A427" s="7" t="str">
        <f t="shared" si="100"/>
        <v>090416A</v>
      </c>
      <c r="B427" s="7" t="str">
        <f t="shared" si="99"/>
        <v>09</v>
      </c>
      <c r="C427" s="1" t="s">
        <v>338</v>
      </c>
      <c r="D427" s="66" t="s">
        <v>416</v>
      </c>
      <c r="E427" s="1" t="str">
        <f t="shared" si="101"/>
        <v>04</v>
      </c>
      <c r="F427" s="1" t="s">
        <v>6</v>
      </c>
      <c r="G427" s="2" t="s">
        <v>26</v>
      </c>
      <c r="H427" s="2" t="s">
        <v>26</v>
      </c>
      <c r="I427" s="2" t="s">
        <v>26</v>
      </c>
      <c r="J427" s="2" t="s">
        <v>26</v>
      </c>
      <c r="K427" s="2" t="s">
        <v>26</v>
      </c>
      <c r="L427" s="2" t="s">
        <v>26</v>
      </c>
      <c r="M427" s="2" t="s">
        <v>26</v>
      </c>
      <c r="O427" s="2" t="s">
        <v>26</v>
      </c>
      <c r="P427" s="2" t="s">
        <v>26</v>
      </c>
      <c r="Q427" s="2" t="s">
        <v>26</v>
      </c>
      <c r="R427" s="2" t="s">
        <v>26</v>
      </c>
      <c r="S427" s="2"/>
      <c r="T427" s="2" t="s">
        <v>26</v>
      </c>
      <c r="U427" s="2" t="s">
        <v>26</v>
      </c>
      <c r="V427" s="2" t="s">
        <v>26</v>
      </c>
      <c r="W427" s="2" t="s">
        <v>26</v>
      </c>
      <c r="X427" s="2"/>
      <c r="Y427" s="2" t="s">
        <v>26</v>
      </c>
      <c r="Z427" s="2" t="s">
        <v>26</v>
      </c>
      <c r="AA427" s="2" t="s">
        <v>26</v>
      </c>
      <c r="AB427" s="2" t="s">
        <v>26</v>
      </c>
    </row>
    <row r="428" spans="1:28" ht="15">
      <c r="A428" s="7" t="str">
        <f t="shared" si="100"/>
        <v>090417A</v>
      </c>
      <c r="B428" s="7" t="str">
        <f t="shared" si="99"/>
        <v>09</v>
      </c>
      <c r="C428" s="1" t="s">
        <v>338</v>
      </c>
      <c r="D428" s="66" t="s">
        <v>417</v>
      </c>
      <c r="E428" s="1" t="str">
        <f t="shared" si="101"/>
        <v>04</v>
      </c>
      <c r="F428" s="1" t="s">
        <v>6</v>
      </c>
      <c r="G428" s="2" t="s">
        <v>26</v>
      </c>
      <c r="H428" s="2" t="s">
        <v>26</v>
      </c>
      <c r="I428" s="2" t="s">
        <v>26</v>
      </c>
      <c r="J428" s="2" t="s">
        <v>26</v>
      </c>
      <c r="K428" s="2" t="s">
        <v>26</v>
      </c>
      <c r="L428" s="2" t="s">
        <v>26</v>
      </c>
      <c r="M428" s="2" t="s">
        <v>26</v>
      </c>
      <c r="O428" s="2" t="s">
        <v>26</v>
      </c>
      <c r="P428" s="2" t="s">
        <v>26</v>
      </c>
      <c r="Q428" s="2" t="s">
        <v>26</v>
      </c>
      <c r="R428" s="2" t="s">
        <v>26</v>
      </c>
      <c r="S428" s="2"/>
      <c r="T428" s="2" t="s">
        <v>26</v>
      </c>
      <c r="U428" s="2" t="s">
        <v>26</v>
      </c>
      <c r="V428" s="2" t="s">
        <v>26</v>
      </c>
      <c r="W428" s="2" t="s">
        <v>26</v>
      </c>
      <c r="X428" s="2"/>
      <c r="Y428" s="2" t="s">
        <v>26</v>
      </c>
      <c r="Z428" s="2" t="s">
        <v>26</v>
      </c>
      <c r="AA428" s="2" t="s">
        <v>26</v>
      </c>
      <c r="AB428" s="2" t="s">
        <v>26</v>
      </c>
    </row>
    <row r="429" spans="1:28" ht="15">
      <c r="A429" s="7" t="str">
        <f t="shared" si="100"/>
        <v>090418A</v>
      </c>
      <c r="B429" s="7" t="str">
        <f t="shared" si="99"/>
        <v>09</v>
      </c>
      <c r="C429" s="1" t="s">
        <v>338</v>
      </c>
      <c r="D429" s="66" t="s">
        <v>418</v>
      </c>
      <c r="E429" s="1" t="str">
        <f t="shared" si="101"/>
        <v>04</v>
      </c>
      <c r="F429" s="1" t="s">
        <v>6</v>
      </c>
      <c r="G429" s="2" t="s">
        <v>26</v>
      </c>
      <c r="H429" s="2" t="s">
        <v>26</v>
      </c>
      <c r="I429" s="2" t="s">
        <v>26</v>
      </c>
      <c r="J429" s="2" t="s">
        <v>26</v>
      </c>
      <c r="K429" s="2" t="s">
        <v>26</v>
      </c>
      <c r="L429" s="2" t="s">
        <v>26</v>
      </c>
      <c r="M429" s="2" t="s">
        <v>26</v>
      </c>
      <c r="O429" s="2" t="s">
        <v>26</v>
      </c>
      <c r="P429" s="2" t="s">
        <v>26</v>
      </c>
      <c r="Q429" s="2" t="s">
        <v>26</v>
      </c>
      <c r="R429" s="2" t="s">
        <v>26</v>
      </c>
      <c r="S429" s="2"/>
      <c r="T429" s="2" t="s">
        <v>26</v>
      </c>
      <c r="U429" s="2" t="s">
        <v>26</v>
      </c>
      <c r="V429" s="2" t="s">
        <v>26</v>
      </c>
      <c r="W429" s="2" t="s">
        <v>26</v>
      </c>
      <c r="X429" s="2"/>
      <c r="Y429" s="2" t="s">
        <v>26</v>
      </c>
      <c r="Z429" s="2" t="s">
        <v>26</v>
      </c>
      <c r="AA429" s="2" t="s">
        <v>26</v>
      </c>
      <c r="AB429" s="2" t="s">
        <v>26</v>
      </c>
    </row>
    <row r="430" spans="1:28" ht="15">
      <c r="A430" s="7" t="str">
        <f t="shared" si="100"/>
        <v>090418B</v>
      </c>
      <c r="B430" s="7" t="str">
        <f t="shared" si="99"/>
        <v>09</v>
      </c>
      <c r="C430" s="1" t="s">
        <v>338</v>
      </c>
      <c r="D430" s="63" t="s">
        <v>419</v>
      </c>
      <c r="E430" s="1" t="str">
        <f t="shared" si="101"/>
        <v>04</v>
      </c>
      <c r="F430" s="1" t="s">
        <v>6</v>
      </c>
      <c r="G430" s="2" t="s">
        <v>26</v>
      </c>
      <c r="H430" s="2" t="s">
        <v>26</v>
      </c>
      <c r="I430" s="2" t="s">
        <v>26</v>
      </c>
      <c r="J430" s="2" t="s">
        <v>26</v>
      </c>
      <c r="K430" s="2" t="s">
        <v>26</v>
      </c>
      <c r="L430" s="2" t="s">
        <v>26</v>
      </c>
      <c r="M430" s="2" t="s">
        <v>26</v>
      </c>
      <c r="O430" s="2" t="s">
        <v>26</v>
      </c>
      <c r="P430" s="2" t="s">
        <v>26</v>
      </c>
      <c r="Q430" s="2" t="s">
        <v>26</v>
      </c>
      <c r="R430" s="2" t="s">
        <v>26</v>
      </c>
      <c r="S430" s="2"/>
      <c r="T430" s="2" t="s">
        <v>26</v>
      </c>
      <c r="U430" s="2" t="s">
        <v>26</v>
      </c>
      <c r="V430" s="2" t="s">
        <v>26</v>
      </c>
      <c r="W430" s="2" t="s">
        <v>26</v>
      </c>
      <c r="X430" s="2"/>
      <c r="Y430" s="2" t="s">
        <v>26</v>
      </c>
      <c r="Z430" s="2" t="s">
        <v>26</v>
      </c>
      <c r="AA430" s="2" t="s">
        <v>26</v>
      </c>
      <c r="AB430" s="2" t="s">
        <v>26</v>
      </c>
    </row>
  </sheetData>
  <mergeCells count="4">
    <mergeCell ref="J8:M8"/>
    <mergeCell ref="O8:R8"/>
    <mergeCell ref="T8:W8"/>
    <mergeCell ref="Y8:AB8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N220"/>
  <sheetViews>
    <sheetView workbookViewId="0" topLeftCell="A1">
      <selection activeCell="E18" sqref="E18"/>
    </sheetView>
  </sheetViews>
  <sheetFormatPr defaultColWidth="9.140625" defaultRowHeight="15"/>
  <sheetData>
    <row r="3" spans="2:14" ht="15">
      <c r="B3" t="s">
        <v>63</v>
      </c>
      <c r="E3" s="27" t="s">
        <v>111</v>
      </c>
      <c r="F3" s="27" t="s">
        <v>281</v>
      </c>
      <c r="G3" t="str">
        <f>+VLOOKUP(F3,$J$3:$K$23,2)</f>
        <v>道央・道南</v>
      </c>
      <c r="J3" s="27" t="s">
        <v>286</v>
      </c>
      <c r="K3" s="1" t="s">
        <v>320</v>
      </c>
      <c r="M3" s="64" t="s">
        <v>357</v>
      </c>
      <c r="N3" s="27"/>
    </row>
    <row r="4" spans="2:14" ht="15">
      <c r="B4" t="s">
        <v>64</v>
      </c>
      <c r="E4" s="27" t="s">
        <v>102</v>
      </c>
      <c r="F4" s="27" t="s">
        <v>282</v>
      </c>
      <c r="G4" t="str">
        <f aca="true" t="shared" si="0" ref="G4:G67">+VLOOKUP(F4,$J$3:$K$23,2)</f>
        <v>道央・道南</v>
      </c>
      <c r="J4" s="27" t="s">
        <v>292</v>
      </c>
      <c r="K4" s="1" t="s">
        <v>12</v>
      </c>
      <c r="M4" s="64" t="s">
        <v>358</v>
      </c>
      <c r="N4" s="27"/>
    </row>
    <row r="5" spans="2:14" ht="15">
      <c r="B5" t="s">
        <v>65</v>
      </c>
      <c r="E5" s="27" t="s">
        <v>206</v>
      </c>
      <c r="F5" s="27" t="s">
        <v>287</v>
      </c>
      <c r="G5" t="str">
        <f t="shared" si="0"/>
        <v>道北</v>
      </c>
      <c r="J5" s="27" t="s">
        <v>287</v>
      </c>
      <c r="K5" s="1" t="s">
        <v>12</v>
      </c>
      <c r="M5" s="64" t="s">
        <v>359</v>
      </c>
      <c r="N5" s="27"/>
    </row>
    <row r="6" spans="2:14" ht="15">
      <c r="B6" t="s">
        <v>66</v>
      </c>
      <c r="E6" s="27" t="s">
        <v>266</v>
      </c>
      <c r="F6" s="27" t="s">
        <v>283</v>
      </c>
      <c r="G6" t="str">
        <f t="shared" si="0"/>
        <v>道東</v>
      </c>
      <c r="J6" s="27" t="s">
        <v>289</v>
      </c>
      <c r="K6" s="1" t="s">
        <v>12</v>
      </c>
      <c r="M6" s="64" t="s">
        <v>360</v>
      </c>
      <c r="N6" s="27"/>
    </row>
    <row r="7" spans="2:14" ht="15">
      <c r="B7" t="s">
        <v>67</v>
      </c>
      <c r="E7" s="27" t="s">
        <v>173</v>
      </c>
      <c r="F7" s="27" t="s">
        <v>284</v>
      </c>
      <c r="G7" t="str">
        <f t="shared" si="0"/>
        <v>道央・道南</v>
      </c>
      <c r="J7" s="27" t="s">
        <v>295</v>
      </c>
      <c r="K7" s="1" t="s">
        <v>12</v>
      </c>
      <c r="M7" s="64" t="s">
        <v>361</v>
      </c>
      <c r="N7" s="27"/>
    </row>
    <row r="8" spans="2:14" ht="15">
      <c r="B8" t="s">
        <v>68</v>
      </c>
      <c r="E8" s="27" t="s">
        <v>174</v>
      </c>
      <c r="F8" s="27" t="s">
        <v>284</v>
      </c>
      <c r="G8" t="str">
        <f t="shared" si="0"/>
        <v>道央・道南</v>
      </c>
      <c r="J8" s="27" t="s">
        <v>290</v>
      </c>
      <c r="K8" s="1" t="s">
        <v>13</v>
      </c>
      <c r="M8" s="64" t="s">
        <v>362</v>
      </c>
      <c r="N8" s="27"/>
    </row>
    <row r="9" spans="2:14" ht="15">
      <c r="B9" t="s">
        <v>69</v>
      </c>
      <c r="E9" s="27" t="s">
        <v>155</v>
      </c>
      <c r="F9" s="27" t="s">
        <v>285</v>
      </c>
      <c r="G9" t="str">
        <f t="shared" si="0"/>
        <v>道央・道南</v>
      </c>
      <c r="J9" s="27" t="s">
        <v>303</v>
      </c>
      <c r="K9" s="1" t="s">
        <v>13</v>
      </c>
      <c r="M9" s="64" t="s">
        <v>363</v>
      </c>
      <c r="N9" s="27"/>
    </row>
    <row r="10" spans="2:14" ht="15">
      <c r="B10" t="s">
        <v>70</v>
      </c>
      <c r="E10" s="27" t="s">
        <v>63</v>
      </c>
      <c r="F10" s="27" t="s">
        <v>286</v>
      </c>
      <c r="G10" t="str">
        <f t="shared" si="0"/>
        <v>道央・道南</v>
      </c>
      <c r="J10" s="27" t="s">
        <v>304</v>
      </c>
      <c r="K10" s="1" t="s">
        <v>13</v>
      </c>
      <c r="M10" s="64" t="s">
        <v>364</v>
      </c>
      <c r="N10" s="27"/>
    </row>
    <row r="11" spans="2:14" ht="15">
      <c r="B11" t="s">
        <v>71</v>
      </c>
      <c r="E11" s="27" t="s">
        <v>64</v>
      </c>
      <c r="F11" s="27" t="s">
        <v>286</v>
      </c>
      <c r="G11" t="str">
        <f t="shared" si="0"/>
        <v>道央・道南</v>
      </c>
      <c r="J11" s="27" t="s">
        <v>291</v>
      </c>
      <c r="K11" s="1" t="s">
        <v>13</v>
      </c>
      <c r="M11" s="27" t="s">
        <v>355</v>
      </c>
      <c r="N11" s="27"/>
    </row>
    <row r="12" spans="2:14" ht="15">
      <c r="B12" t="s">
        <v>72</v>
      </c>
      <c r="E12" s="27" t="s">
        <v>195</v>
      </c>
      <c r="F12" s="27" t="s">
        <v>287</v>
      </c>
      <c r="G12" t="str">
        <f t="shared" si="0"/>
        <v>道北</v>
      </c>
      <c r="J12" s="27" t="s">
        <v>288</v>
      </c>
      <c r="K12" s="1" t="s">
        <v>13</v>
      </c>
      <c r="M12" s="27" t="s">
        <v>356</v>
      </c>
      <c r="N12" s="27"/>
    </row>
    <row r="13" spans="2:14" ht="15">
      <c r="B13" t="s">
        <v>73</v>
      </c>
      <c r="E13" s="27" t="s">
        <v>156</v>
      </c>
      <c r="F13" s="27" t="s">
        <v>285</v>
      </c>
      <c r="G13" t="str">
        <f t="shared" si="0"/>
        <v>道央・道南</v>
      </c>
      <c r="J13" s="27" t="s">
        <v>283</v>
      </c>
      <c r="K13" s="1" t="s">
        <v>13</v>
      </c>
      <c r="M13" s="64" t="s">
        <v>365</v>
      </c>
      <c r="N13" s="27"/>
    </row>
    <row r="14" spans="2:14" ht="15">
      <c r="B14" t="s">
        <v>74</v>
      </c>
      <c r="E14" s="27" t="s">
        <v>157</v>
      </c>
      <c r="F14" s="27" t="s">
        <v>285</v>
      </c>
      <c r="G14" t="str">
        <f t="shared" si="0"/>
        <v>道央・道南</v>
      </c>
      <c r="J14" s="27" t="s">
        <v>297</v>
      </c>
      <c r="K14" s="1" t="s">
        <v>13</v>
      </c>
      <c r="M14" s="64" t="s">
        <v>366</v>
      </c>
      <c r="N14" s="27"/>
    </row>
    <row r="15" spans="2:14" ht="15">
      <c r="B15" t="s">
        <v>75</v>
      </c>
      <c r="E15" s="27" t="s">
        <v>112</v>
      </c>
      <c r="F15" s="27" t="s">
        <v>281</v>
      </c>
      <c r="G15" t="str">
        <f t="shared" si="0"/>
        <v>道央・道南</v>
      </c>
      <c r="J15" s="27" t="s">
        <v>299</v>
      </c>
      <c r="K15" s="1" t="s">
        <v>320</v>
      </c>
      <c r="M15" s="27" t="s">
        <v>289</v>
      </c>
      <c r="N15" s="27"/>
    </row>
    <row r="16" spans="2:14" ht="15">
      <c r="B16" t="s">
        <v>76</v>
      </c>
      <c r="E16" s="27" t="s">
        <v>257</v>
      </c>
      <c r="F16" s="27" t="s">
        <v>288</v>
      </c>
      <c r="G16" t="str">
        <f t="shared" si="0"/>
        <v>道東</v>
      </c>
      <c r="J16" s="27" t="s">
        <v>282</v>
      </c>
      <c r="K16" s="1" t="s">
        <v>320</v>
      </c>
      <c r="M16" s="27" t="s">
        <v>295</v>
      </c>
      <c r="N16" s="27"/>
    </row>
    <row r="17" spans="2:14" ht="15">
      <c r="B17" t="s">
        <v>77</v>
      </c>
      <c r="E17" s="27" t="s">
        <v>207</v>
      </c>
      <c r="F17" s="27" t="s">
        <v>289</v>
      </c>
      <c r="G17" t="str">
        <f t="shared" si="0"/>
        <v>道北</v>
      </c>
      <c r="J17" s="27" t="s">
        <v>281</v>
      </c>
      <c r="K17" s="1" t="s">
        <v>320</v>
      </c>
      <c r="M17" s="64" t="s">
        <v>367</v>
      </c>
      <c r="N17" s="27"/>
    </row>
    <row r="18" spans="2:14" ht="15">
      <c r="B18" t="s">
        <v>78</v>
      </c>
      <c r="E18" s="27" t="s">
        <v>220</v>
      </c>
      <c r="F18" s="27" t="s">
        <v>290</v>
      </c>
      <c r="G18" t="str">
        <f t="shared" si="0"/>
        <v>道東</v>
      </c>
      <c r="J18" s="27" t="s">
        <v>294</v>
      </c>
      <c r="K18" s="1" t="s">
        <v>320</v>
      </c>
      <c r="M18" s="64" t="s">
        <v>368</v>
      </c>
      <c r="N18" s="27"/>
    </row>
    <row r="19" spans="2:14" ht="15">
      <c r="B19" t="s">
        <v>79</v>
      </c>
      <c r="E19" s="27" t="s">
        <v>196</v>
      </c>
      <c r="F19" s="27" t="s">
        <v>287</v>
      </c>
      <c r="G19" t="str">
        <f t="shared" si="0"/>
        <v>道北</v>
      </c>
      <c r="J19" s="27" t="s">
        <v>302</v>
      </c>
      <c r="K19" s="1" t="s">
        <v>320</v>
      </c>
      <c r="M19" s="64" t="s">
        <v>369</v>
      </c>
      <c r="N19" s="27"/>
    </row>
    <row r="20" spans="2:14" ht="15">
      <c r="B20" t="s">
        <v>80</v>
      </c>
      <c r="E20" s="27" t="s">
        <v>65</v>
      </c>
      <c r="F20" s="27" t="s">
        <v>286</v>
      </c>
      <c r="G20" t="str">
        <f t="shared" si="0"/>
        <v>道央・道南</v>
      </c>
      <c r="J20" s="27" t="s">
        <v>293</v>
      </c>
      <c r="K20" s="1" t="s">
        <v>320</v>
      </c>
      <c r="M20" s="64" t="s">
        <v>370</v>
      </c>
      <c r="N20" s="27"/>
    </row>
    <row r="21" spans="2:14" ht="15">
      <c r="B21" t="s">
        <v>81</v>
      </c>
      <c r="E21" s="27" t="s">
        <v>66</v>
      </c>
      <c r="F21" s="27" t="s">
        <v>286</v>
      </c>
      <c r="G21" t="str">
        <f t="shared" si="0"/>
        <v>道央・道南</v>
      </c>
      <c r="J21" s="27" t="s">
        <v>285</v>
      </c>
      <c r="K21" s="1" t="s">
        <v>320</v>
      </c>
      <c r="M21" s="64" t="s">
        <v>371</v>
      </c>
      <c r="N21" s="27"/>
    </row>
    <row r="22" spans="2:14" ht="15">
      <c r="B22" t="s">
        <v>82</v>
      </c>
      <c r="E22" s="27" t="s">
        <v>197</v>
      </c>
      <c r="F22" s="27" t="s">
        <v>287</v>
      </c>
      <c r="G22" t="str">
        <f t="shared" si="0"/>
        <v>道北</v>
      </c>
      <c r="J22" s="27" t="s">
        <v>284</v>
      </c>
      <c r="K22" s="1" t="s">
        <v>320</v>
      </c>
      <c r="M22" s="27" t="s">
        <v>283</v>
      </c>
      <c r="N22" s="27"/>
    </row>
    <row r="23" spans="2:14" ht="15">
      <c r="B23" t="s">
        <v>83</v>
      </c>
      <c r="E23" s="27" t="s">
        <v>247</v>
      </c>
      <c r="F23" s="27" t="s">
        <v>291</v>
      </c>
      <c r="G23" t="str">
        <f t="shared" si="0"/>
        <v>道東</v>
      </c>
      <c r="J23" s="27" t="s">
        <v>305</v>
      </c>
      <c r="K23" s="1" t="s">
        <v>320</v>
      </c>
      <c r="M23" s="27" t="s">
        <v>297</v>
      </c>
      <c r="N23" s="27"/>
    </row>
    <row r="24" spans="2:7" ht="15">
      <c r="B24" t="s">
        <v>84</v>
      </c>
      <c r="E24" s="27" t="s">
        <v>258</v>
      </c>
      <c r="F24" s="27" t="s">
        <v>288</v>
      </c>
      <c r="G24" t="str">
        <f t="shared" si="0"/>
        <v>道東</v>
      </c>
    </row>
    <row r="25" spans="2:7" ht="15">
      <c r="B25" t="s">
        <v>85</v>
      </c>
      <c r="E25" s="27" t="s">
        <v>186</v>
      </c>
      <c r="F25" s="27" t="s">
        <v>292</v>
      </c>
      <c r="G25" t="str">
        <f t="shared" si="0"/>
        <v>道北</v>
      </c>
    </row>
    <row r="26" spans="2:7" ht="15">
      <c r="B26" t="s">
        <v>86</v>
      </c>
      <c r="E26" s="27" t="s">
        <v>158</v>
      </c>
      <c r="F26" s="27" t="s">
        <v>285</v>
      </c>
      <c r="G26" t="str">
        <f t="shared" si="0"/>
        <v>道央・道南</v>
      </c>
    </row>
    <row r="27" spans="2:7" ht="15">
      <c r="B27" t="s">
        <v>87</v>
      </c>
      <c r="E27" s="27" t="s">
        <v>198</v>
      </c>
      <c r="F27" s="27" t="s">
        <v>287</v>
      </c>
      <c r="G27" t="str">
        <f t="shared" si="0"/>
        <v>道北</v>
      </c>
    </row>
    <row r="28" spans="2:7" ht="15">
      <c r="B28" t="s">
        <v>88</v>
      </c>
      <c r="E28" s="27" t="s">
        <v>248</v>
      </c>
      <c r="F28" s="27" t="s">
        <v>291</v>
      </c>
      <c r="G28" t="str">
        <f t="shared" si="0"/>
        <v>道東</v>
      </c>
    </row>
    <row r="29" spans="2:7" ht="15">
      <c r="B29" t="s">
        <v>89</v>
      </c>
      <c r="E29" s="27" t="s">
        <v>221</v>
      </c>
      <c r="F29" s="27" t="s">
        <v>290</v>
      </c>
      <c r="G29" t="str">
        <f t="shared" si="0"/>
        <v>道東</v>
      </c>
    </row>
    <row r="30" spans="2:7" ht="15">
      <c r="B30" t="s">
        <v>90</v>
      </c>
      <c r="E30" s="27" t="s">
        <v>141</v>
      </c>
      <c r="F30" s="27" t="s">
        <v>293</v>
      </c>
      <c r="G30" t="str">
        <f t="shared" si="0"/>
        <v>道央・道南</v>
      </c>
    </row>
    <row r="31" spans="2:7" ht="15">
      <c r="B31" t="s">
        <v>91</v>
      </c>
      <c r="E31" s="27" t="s">
        <v>120</v>
      </c>
      <c r="F31" s="27" t="s">
        <v>294</v>
      </c>
      <c r="G31" t="str">
        <f t="shared" si="0"/>
        <v>道央・道南</v>
      </c>
    </row>
    <row r="32" spans="2:7" ht="15">
      <c r="B32" t="s">
        <v>92</v>
      </c>
      <c r="E32" s="27" t="s">
        <v>103</v>
      </c>
      <c r="F32" s="27" t="s">
        <v>282</v>
      </c>
      <c r="G32" t="str">
        <f t="shared" si="0"/>
        <v>道央・道南</v>
      </c>
    </row>
    <row r="33" spans="2:7" ht="15">
      <c r="B33" t="s">
        <v>93</v>
      </c>
      <c r="E33" s="27" t="s">
        <v>104</v>
      </c>
      <c r="F33" s="27" t="s">
        <v>282</v>
      </c>
      <c r="G33" t="str">
        <f t="shared" si="0"/>
        <v>道央・道南</v>
      </c>
    </row>
    <row r="34" spans="2:7" ht="15">
      <c r="B34" t="s">
        <v>94</v>
      </c>
      <c r="E34" s="27" t="s">
        <v>121</v>
      </c>
      <c r="F34" s="27" t="s">
        <v>294</v>
      </c>
      <c r="G34" t="str">
        <f t="shared" si="0"/>
        <v>道央・道南</v>
      </c>
    </row>
    <row r="35" spans="2:7" ht="15">
      <c r="B35" t="s">
        <v>95</v>
      </c>
      <c r="E35" s="27" t="s">
        <v>216</v>
      </c>
      <c r="F35" s="27" t="s">
        <v>295</v>
      </c>
      <c r="G35" t="str">
        <f t="shared" si="0"/>
        <v>道北</v>
      </c>
    </row>
    <row r="36" spans="2:7" ht="15">
      <c r="B36" t="s">
        <v>96</v>
      </c>
      <c r="E36" s="27" t="s">
        <v>105</v>
      </c>
      <c r="F36" s="27" t="s">
        <v>282</v>
      </c>
      <c r="G36" t="str">
        <f t="shared" si="0"/>
        <v>道央・道南</v>
      </c>
    </row>
    <row r="37" spans="2:7" ht="15">
      <c r="B37" t="s">
        <v>97</v>
      </c>
      <c r="E37" s="6" t="s">
        <v>296</v>
      </c>
      <c r="F37" s="27" t="s">
        <v>297</v>
      </c>
      <c r="G37" t="str">
        <f t="shared" si="0"/>
        <v>道東</v>
      </c>
    </row>
    <row r="38" spans="2:7" ht="15">
      <c r="B38" t="s">
        <v>98</v>
      </c>
      <c r="E38" s="6" t="s">
        <v>298</v>
      </c>
      <c r="F38" s="27" t="s">
        <v>297</v>
      </c>
      <c r="G38" t="str">
        <f t="shared" si="0"/>
        <v>道東</v>
      </c>
    </row>
    <row r="39" spans="2:7" ht="15">
      <c r="B39" t="s">
        <v>99</v>
      </c>
      <c r="E39" s="27" t="s">
        <v>67</v>
      </c>
      <c r="F39" s="27" t="s">
        <v>286</v>
      </c>
      <c r="G39" t="str">
        <f t="shared" si="0"/>
        <v>道央・道南</v>
      </c>
    </row>
    <row r="40" spans="2:7" ht="15">
      <c r="B40" t="s">
        <v>100</v>
      </c>
      <c r="E40" s="27" t="s">
        <v>142</v>
      </c>
      <c r="F40" s="27" t="s">
        <v>293</v>
      </c>
      <c r="G40" t="str">
        <f t="shared" si="0"/>
        <v>道央・道南</v>
      </c>
    </row>
    <row r="41" spans="2:7" ht="15">
      <c r="B41" t="s">
        <v>101</v>
      </c>
      <c r="E41" s="27" t="s">
        <v>143</v>
      </c>
      <c r="F41" s="27" t="s">
        <v>293</v>
      </c>
      <c r="G41" t="str">
        <f t="shared" si="0"/>
        <v>道央・道南</v>
      </c>
    </row>
    <row r="42" spans="2:7" ht="15">
      <c r="B42" t="s">
        <v>102</v>
      </c>
      <c r="E42" s="27" t="s">
        <v>222</v>
      </c>
      <c r="F42" s="27" t="s">
        <v>290</v>
      </c>
      <c r="G42" t="str">
        <f t="shared" si="0"/>
        <v>道東</v>
      </c>
    </row>
    <row r="43" spans="2:7" ht="15">
      <c r="B43" t="s">
        <v>103</v>
      </c>
      <c r="E43" s="27" t="s">
        <v>82</v>
      </c>
      <c r="F43" s="27" t="s">
        <v>299</v>
      </c>
      <c r="G43" t="str">
        <f t="shared" si="0"/>
        <v>道央・道南</v>
      </c>
    </row>
    <row r="44" spans="2:7" ht="15">
      <c r="B44" t="s">
        <v>104</v>
      </c>
      <c r="E44" s="27" t="s">
        <v>83</v>
      </c>
      <c r="F44" s="27" t="s">
        <v>299</v>
      </c>
      <c r="G44" t="str">
        <f t="shared" si="0"/>
        <v>道央・道南</v>
      </c>
    </row>
    <row r="45" spans="2:7" ht="15">
      <c r="B45" t="s">
        <v>105</v>
      </c>
      <c r="E45" s="27" t="s">
        <v>144</v>
      </c>
      <c r="F45" s="27" t="s">
        <v>293</v>
      </c>
      <c r="G45" t="str">
        <f t="shared" si="0"/>
        <v>道央・道南</v>
      </c>
    </row>
    <row r="46" spans="2:7" ht="15">
      <c r="B46" t="s">
        <v>106</v>
      </c>
      <c r="E46" s="27" t="s">
        <v>187</v>
      </c>
      <c r="F46" s="27" t="s">
        <v>292</v>
      </c>
      <c r="G46" t="str">
        <f t="shared" si="0"/>
        <v>道北</v>
      </c>
    </row>
    <row r="47" spans="2:7" ht="15">
      <c r="B47" t="s">
        <v>107</v>
      </c>
      <c r="E47" s="27" t="s">
        <v>122</v>
      </c>
      <c r="F47" s="27" t="s">
        <v>294</v>
      </c>
      <c r="G47" t="str">
        <f t="shared" si="0"/>
        <v>道央・道南</v>
      </c>
    </row>
    <row r="48" spans="2:7" ht="15">
      <c r="B48" t="s">
        <v>108</v>
      </c>
      <c r="E48" s="27" t="s">
        <v>84</v>
      </c>
      <c r="F48" s="27" t="s">
        <v>299</v>
      </c>
      <c r="G48" t="str">
        <f t="shared" si="0"/>
        <v>道央・道南</v>
      </c>
    </row>
    <row r="49" spans="2:7" ht="15">
      <c r="B49" t="s">
        <v>109</v>
      </c>
      <c r="E49" s="6" t="s">
        <v>300</v>
      </c>
      <c r="F49" s="27" t="s">
        <v>283</v>
      </c>
      <c r="G49" t="str">
        <f t="shared" si="0"/>
        <v>道東</v>
      </c>
    </row>
    <row r="50" spans="2:7" ht="15">
      <c r="B50" t="s">
        <v>110</v>
      </c>
      <c r="E50" s="6" t="s">
        <v>301</v>
      </c>
      <c r="F50" s="27" t="s">
        <v>297</v>
      </c>
      <c r="G50" t="str">
        <f t="shared" si="0"/>
        <v>道東</v>
      </c>
    </row>
    <row r="51" spans="2:7" ht="15">
      <c r="B51" t="s">
        <v>111</v>
      </c>
      <c r="E51" s="27" t="s">
        <v>85</v>
      </c>
      <c r="F51" s="27" t="s">
        <v>299</v>
      </c>
      <c r="G51" t="str">
        <f t="shared" si="0"/>
        <v>道央・道南</v>
      </c>
    </row>
    <row r="52" spans="2:7" ht="15">
      <c r="B52" t="s">
        <v>112</v>
      </c>
      <c r="E52" s="27" t="s">
        <v>68</v>
      </c>
      <c r="F52" s="27" t="s">
        <v>286</v>
      </c>
      <c r="G52" t="str">
        <f t="shared" si="0"/>
        <v>道央・道南</v>
      </c>
    </row>
    <row r="53" spans="2:7" ht="15">
      <c r="B53" t="s">
        <v>113</v>
      </c>
      <c r="E53" s="27" t="s">
        <v>135</v>
      </c>
      <c r="F53" s="27" t="s">
        <v>302</v>
      </c>
      <c r="G53" t="str">
        <f t="shared" si="0"/>
        <v>道央・道南</v>
      </c>
    </row>
    <row r="54" spans="2:7" ht="15">
      <c r="B54" t="s">
        <v>114</v>
      </c>
      <c r="E54" s="27" t="s">
        <v>259</v>
      </c>
      <c r="F54" s="27" t="s">
        <v>288</v>
      </c>
      <c r="G54" t="str">
        <f t="shared" si="0"/>
        <v>道東</v>
      </c>
    </row>
    <row r="55" spans="2:7" ht="15">
      <c r="B55" t="s">
        <v>115</v>
      </c>
      <c r="E55" s="27" t="s">
        <v>249</v>
      </c>
      <c r="F55" s="27" t="s">
        <v>291</v>
      </c>
      <c r="G55" t="str">
        <f t="shared" si="0"/>
        <v>道東</v>
      </c>
    </row>
    <row r="56" spans="2:7" ht="15">
      <c r="B56" t="s">
        <v>116</v>
      </c>
      <c r="E56" s="27" t="s">
        <v>69</v>
      </c>
      <c r="F56" s="27" t="s">
        <v>286</v>
      </c>
      <c r="G56" t="str">
        <f t="shared" si="0"/>
        <v>道央・道南</v>
      </c>
    </row>
    <row r="57" spans="2:7" ht="15">
      <c r="B57" t="s">
        <v>117</v>
      </c>
      <c r="E57" s="27" t="s">
        <v>145</v>
      </c>
      <c r="F57" s="27" t="s">
        <v>293</v>
      </c>
      <c r="G57" t="str">
        <f t="shared" si="0"/>
        <v>道央・道南</v>
      </c>
    </row>
    <row r="58" spans="2:7" ht="15">
      <c r="B58" t="s">
        <v>118</v>
      </c>
      <c r="E58" s="27" t="s">
        <v>86</v>
      </c>
      <c r="F58" s="27" t="s">
        <v>299</v>
      </c>
      <c r="G58" t="str">
        <f t="shared" si="0"/>
        <v>道央・道南</v>
      </c>
    </row>
    <row r="59" spans="2:7" ht="15">
      <c r="B59" t="s">
        <v>119</v>
      </c>
      <c r="E59" s="27" t="s">
        <v>123</v>
      </c>
      <c r="F59" s="27" t="s">
        <v>294</v>
      </c>
      <c r="G59" t="str">
        <f t="shared" si="0"/>
        <v>道央・道南</v>
      </c>
    </row>
    <row r="60" spans="2:7" ht="15">
      <c r="B60" t="s">
        <v>120</v>
      </c>
      <c r="E60" s="27" t="s">
        <v>273</v>
      </c>
      <c r="F60" s="27" t="s">
        <v>297</v>
      </c>
      <c r="G60" t="str">
        <f t="shared" si="0"/>
        <v>道東</v>
      </c>
    </row>
    <row r="61" spans="2:7" ht="15">
      <c r="B61" t="s">
        <v>121</v>
      </c>
      <c r="E61" s="27" t="s">
        <v>232</v>
      </c>
      <c r="F61" s="27" t="s">
        <v>303</v>
      </c>
      <c r="G61" t="str">
        <f t="shared" si="0"/>
        <v>道東</v>
      </c>
    </row>
    <row r="62" spans="2:7" ht="15">
      <c r="B62" t="s">
        <v>122</v>
      </c>
      <c r="E62" s="27" t="s">
        <v>87</v>
      </c>
      <c r="F62" s="27" t="s">
        <v>299</v>
      </c>
      <c r="G62" t="str">
        <f t="shared" si="0"/>
        <v>道央・道南</v>
      </c>
    </row>
    <row r="63" spans="2:7" ht="15">
      <c r="B63" t="s">
        <v>123</v>
      </c>
      <c r="E63" s="27" t="s">
        <v>159</v>
      </c>
      <c r="F63" s="27" t="s">
        <v>285</v>
      </c>
      <c r="G63" t="str">
        <f t="shared" si="0"/>
        <v>道央・道南</v>
      </c>
    </row>
    <row r="64" spans="2:7" ht="15">
      <c r="B64" t="s">
        <v>124</v>
      </c>
      <c r="E64" s="27" t="s">
        <v>146</v>
      </c>
      <c r="F64" s="27" t="s">
        <v>293</v>
      </c>
      <c r="G64" t="str">
        <f t="shared" si="0"/>
        <v>道央・道南</v>
      </c>
    </row>
    <row r="65" spans="2:7" ht="15">
      <c r="B65" t="s">
        <v>125</v>
      </c>
      <c r="E65" s="27" t="s">
        <v>160</v>
      </c>
      <c r="F65" s="27" t="s">
        <v>285</v>
      </c>
      <c r="G65" t="str">
        <f t="shared" si="0"/>
        <v>道央・道南</v>
      </c>
    </row>
    <row r="66" spans="2:7" ht="15">
      <c r="B66" t="s">
        <v>126</v>
      </c>
      <c r="E66" s="27" t="s">
        <v>113</v>
      </c>
      <c r="F66" s="27" t="s">
        <v>281</v>
      </c>
      <c r="G66" t="str">
        <f t="shared" si="0"/>
        <v>道央・道南</v>
      </c>
    </row>
    <row r="67" spans="2:7" ht="15">
      <c r="B67" t="s">
        <v>127</v>
      </c>
      <c r="E67" s="27" t="s">
        <v>188</v>
      </c>
      <c r="F67" s="27" t="s">
        <v>292</v>
      </c>
      <c r="G67" t="str">
        <f t="shared" si="0"/>
        <v>道北</v>
      </c>
    </row>
    <row r="68" spans="2:7" ht="15">
      <c r="B68" t="s">
        <v>128</v>
      </c>
      <c r="E68" s="27" t="s">
        <v>250</v>
      </c>
      <c r="F68" s="27" t="s">
        <v>291</v>
      </c>
      <c r="G68" t="str">
        <f aca="true" t="shared" si="1" ref="G68:G131">+VLOOKUP(F68,$J$3:$K$23,2)</f>
        <v>道東</v>
      </c>
    </row>
    <row r="69" spans="2:7" ht="15">
      <c r="B69" t="s">
        <v>129</v>
      </c>
      <c r="E69" s="27" t="s">
        <v>208</v>
      </c>
      <c r="F69" s="27" t="s">
        <v>289</v>
      </c>
      <c r="G69" t="str">
        <f t="shared" si="1"/>
        <v>道北</v>
      </c>
    </row>
    <row r="70" spans="2:7" ht="15">
      <c r="B70" t="s">
        <v>130</v>
      </c>
      <c r="E70" s="27" t="s">
        <v>242</v>
      </c>
      <c r="F70" s="27" t="s">
        <v>304</v>
      </c>
      <c r="G70" t="str">
        <f t="shared" si="1"/>
        <v>道東</v>
      </c>
    </row>
    <row r="71" spans="2:7" ht="15">
      <c r="B71" t="s">
        <v>131</v>
      </c>
      <c r="E71" s="27" t="s">
        <v>88</v>
      </c>
      <c r="F71" s="27" t="s">
        <v>299</v>
      </c>
      <c r="G71" t="str">
        <f t="shared" si="1"/>
        <v>道央・道南</v>
      </c>
    </row>
    <row r="72" spans="2:7" ht="15">
      <c r="B72" t="s">
        <v>132</v>
      </c>
      <c r="E72" s="27" t="s">
        <v>70</v>
      </c>
      <c r="F72" s="27" t="s">
        <v>286</v>
      </c>
      <c r="G72" t="str">
        <f t="shared" si="1"/>
        <v>道央・道南</v>
      </c>
    </row>
    <row r="73" spans="2:7" ht="15">
      <c r="B73" t="s">
        <v>133</v>
      </c>
      <c r="E73" s="27" t="s">
        <v>89</v>
      </c>
      <c r="F73" s="27" t="s">
        <v>299</v>
      </c>
      <c r="G73" t="str">
        <f t="shared" si="1"/>
        <v>道央・道南</v>
      </c>
    </row>
    <row r="74" spans="2:7" ht="15">
      <c r="B74" t="s">
        <v>134</v>
      </c>
      <c r="E74" s="27" t="s">
        <v>233</v>
      </c>
      <c r="F74" s="27" t="s">
        <v>303</v>
      </c>
      <c r="G74" t="str">
        <f t="shared" si="1"/>
        <v>道東</v>
      </c>
    </row>
    <row r="75" spans="2:7" ht="15">
      <c r="B75" t="s">
        <v>135</v>
      </c>
      <c r="E75" s="27" t="s">
        <v>124</v>
      </c>
      <c r="F75" s="27" t="s">
        <v>294</v>
      </c>
      <c r="G75" t="str">
        <f t="shared" si="1"/>
        <v>道央・道南</v>
      </c>
    </row>
    <row r="76" spans="2:7" ht="15">
      <c r="B76" t="s">
        <v>136</v>
      </c>
      <c r="E76" s="27" t="s">
        <v>199</v>
      </c>
      <c r="F76" s="27" t="s">
        <v>287</v>
      </c>
      <c r="G76" t="str">
        <f t="shared" si="1"/>
        <v>道北</v>
      </c>
    </row>
    <row r="77" spans="2:7" ht="15">
      <c r="B77" t="s">
        <v>137</v>
      </c>
      <c r="E77" s="27" t="s">
        <v>234</v>
      </c>
      <c r="F77" s="27" t="s">
        <v>303</v>
      </c>
      <c r="G77" t="str">
        <f t="shared" si="1"/>
        <v>道東</v>
      </c>
    </row>
    <row r="78" spans="2:7" ht="15">
      <c r="B78" t="s">
        <v>138</v>
      </c>
      <c r="E78" s="27" t="s">
        <v>235</v>
      </c>
      <c r="F78" s="27" t="s">
        <v>303</v>
      </c>
      <c r="G78" t="str">
        <f t="shared" si="1"/>
        <v>道東</v>
      </c>
    </row>
    <row r="79" spans="2:7" ht="15">
      <c r="B79" t="s">
        <v>139</v>
      </c>
      <c r="E79" s="27" t="s">
        <v>125</v>
      </c>
      <c r="F79" s="27" t="s">
        <v>294</v>
      </c>
      <c r="G79" t="str">
        <f t="shared" si="1"/>
        <v>道央・道南</v>
      </c>
    </row>
    <row r="80" spans="2:7" ht="15">
      <c r="B80" t="s">
        <v>140</v>
      </c>
      <c r="E80" s="27" t="s">
        <v>136</v>
      </c>
      <c r="F80" s="27" t="s">
        <v>302</v>
      </c>
      <c r="G80" t="str">
        <f t="shared" si="1"/>
        <v>道央・道南</v>
      </c>
    </row>
    <row r="81" spans="2:7" ht="15">
      <c r="B81" t="s">
        <v>141</v>
      </c>
      <c r="E81" s="27" t="s">
        <v>71</v>
      </c>
      <c r="F81" s="27" t="s">
        <v>286</v>
      </c>
      <c r="G81" t="str">
        <f t="shared" si="1"/>
        <v>道央・道南</v>
      </c>
    </row>
    <row r="82" spans="2:7" ht="15">
      <c r="B82" t="s">
        <v>142</v>
      </c>
      <c r="E82" s="27" t="s">
        <v>161</v>
      </c>
      <c r="F82" s="27" t="s">
        <v>285</v>
      </c>
      <c r="G82" t="str">
        <f t="shared" si="1"/>
        <v>道央・道南</v>
      </c>
    </row>
    <row r="83" spans="2:7" ht="15">
      <c r="B83" t="s">
        <v>143</v>
      </c>
      <c r="E83" s="27" t="s">
        <v>200</v>
      </c>
      <c r="F83" s="27" t="s">
        <v>287</v>
      </c>
      <c r="G83" t="str">
        <f t="shared" si="1"/>
        <v>道北</v>
      </c>
    </row>
    <row r="84" spans="2:7" ht="15">
      <c r="B84" t="s">
        <v>144</v>
      </c>
      <c r="E84" s="27" t="s">
        <v>72</v>
      </c>
      <c r="F84" s="27" t="s">
        <v>286</v>
      </c>
      <c r="G84" t="str">
        <f t="shared" si="1"/>
        <v>道央・道南</v>
      </c>
    </row>
    <row r="85" spans="2:7" ht="15">
      <c r="B85" t="s">
        <v>145</v>
      </c>
      <c r="E85" s="27" t="s">
        <v>73</v>
      </c>
      <c r="F85" s="27" t="s">
        <v>286</v>
      </c>
      <c r="G85" t="str">
        <f t="shared" si="1"/>
        <v>道央・道南</v>
      </c>
    </row>
    <row r="86" spans="2:7" ht="15">
      <c r="B86" t="s">
        <v>146</v>
      </c>
      <c r="E86" s="27" t="s">
        <v>162</v>
      </c>
      <c r="F86" s="27" t="s">
        <v>285</v>
      </c>
      <c r="G86" t="str">
        <f t="shared" si="1"/>
        <v>道央・道南</v>
      </c>
    </row>
    <row r="87" spans="2:7" ht="15">
      <c r="B87" t="s">
        <v>147</v>
      </c>
      <c r="E87" s="27" t="s">
        <v>243</v>
      </c>
      <c r="F87" s="27" t="s">
        <v>304</v>
      </c>
      <c r="G87" t="str">
        <f t="shared" si="1"/>
        <v>道東</v>
      </c>
    </row>
    <row r="88" spans="2:7" ht="15">
      <c r="B88" t="s">
        <v>148</v>
      </c>
      <c r="E88" s="27" t="s">
        <v>189</v>
      </c>
      <c r="F88" s="27" t="s">
        <v>292</v>
      </c>
      <c r="G88" t="str">
        <f t="shared" si="1"/>
        <v>道北</v>
      </c>
    </row>
    <row r="89" spans="2:7" ht="15">
      <c r="B89" t="s">
        <v>149</v>
      </c>
      <c r="E89" s="27" t="s">
        <v>175</v>
      </c>
      <c r="F89" s="27" t="s">
        <v>284</v>
      </c>
      <c r="G89" t="str">
        <f t="shared" si="1"/>
        <v>道央・道南</v>
      </c>
    </row>
    <row r="90" spans="2:7" ht="15">
      <c r="B90" t="s">
        <v>150</v>
      </c>
      <c r="E90" s="27" t="s">
        <v>236</v>
      </c>
      <c r="F90" s="27" t="s">
        <v>303</v>
      </c>
      <c r="G90" t="str">
        <f t="shared" si="1"/>
        <v>道東</v>
      </c>
    </row>
    <row r="91" spans="2:7" ht="15">
      <c r="B91" t="s">
        <v>151</v>
      </c>
      <c r="E91" s="27" t="s">
        <v>237</v>
      </c>
      <c r="F91" s="27" t="s">
        <v>303</v>
      </c>
      <c r="G91" t="str">
        <f t="shared" si="1"/>
        <v>道東</v>
      </c>
    </row>
    <row r="92" spans="2:7" ht="15">
      <c r="B92" t="s">
        <v>152</v>
      </c>
      <c r="E92" s="27" t="s">
        <v>114</v>
      </c>
      <c r="F92" s="27" t="s">
        <v>281</v>
      </c>
      <c r="G92" t="str">
        <f t="shared" si="1"/>
        <v>道央・道南</v>
      </c>
    </row>
    <row r="93" spans="2:7" ht="15">
      <c r="B93" t="s">
        <v>153</v>
      </c>
      <c r="E93" s="27" t="s">
        <v>147</v>
      </c>
      <c r="F93" s="27" t="s">
        <v>293</v>
      </c>
      <c r="G93" t="str">
        <f t="shared" si="1"/>
        <v>道央・道南</v>
      </c>
    </row>
    <row r="94" spans="2:7" ht="15">
      <c r="B94" t="s">
        <v>154</v>
      </c>
      <c r="E94" s="27" t="s">
        <v>163</v>
      </c>
      <c r="F94" s="27" t="s">
        <v>285</v>
      </c>
      <c r="G94" t="str">
        <f t="shared" si="1"/>
        <v>道央・道南</v>
      </c>
    </row>
    <row r="95" spans="2:7" ht="15">
      <c r="B95" t="s">
        <v>155</v>
      </c>
      <c r="E95" s="27" t="s">
        <v>244</v>
      </c>
      <c r="F95" s="27" t="s">
        <v>304</v>
      </c>
      <c r="G95" t="str">
        <f t="shared" si="1"/>
        <v>道東</v>
      </c>
    </row>
    <row r="96" spans="2:7" ht="15">
      <c r="B96" t="s">
        <v>156</v>
      </c>
      <c r="E96" s="27" t="s">
        <v>90</v>
      </c>
      <c r="F96" s="27" t="s">
        <v>299</v>
      </c>
      <c r="G96" t="str">
        <f t="shared" si="1"/>
        <v>道央・道南</v>
      </c>
    </row>
    <row r="97" spans="2:7" ht="15">
      <c r="B97" t="s">
        <v>157</v>
      </c>
      <c r="E97" s="27" t="s">
        <v>164</v>
      </c>
      <c r="F97" s="27" t="s">
        <v>285</v>
      </c>
      <c r="G97" t="str">
        <f t="shared" si="1"/>
        <v>道央・道南</v>
      </c>
    </row>
    <row r="98" spans="2:7" ht="15">
      <c r="B98" t="s">
        <v>158</v>
      </c>
      <c r="E98" s="27" t="s">
        <v>106</v>
      </c>
      <c r="F98" s="27" t="s">
        <v>282</v>
      </c>
      <c r="G98" t="str">
        <f t="shared" si="1"/>
        <v>道央・道南</v>
      </c>
    </row>
    <row r="99" spans="2:7" ht="15">
      <c r="B99" t="s">
        <v>159</v>
      </c>
      <c r="E99" s="27" t="s">
        <v>126</v>
      </c>
      <c r="F99" s="27" t="s">
        <v>294</v>
      </c>
      <c r="G99" t="str">
        <f t="shared" si="1"/>
        <v>道央・道南</v>
      </c>
    </row>
    <row r="100" spans="2:7" ht="15">
      <c r="B100" t="s">
        <v>160</v>
      </c>
      <c r="E100" s="27" t="s">
        <v>127</v>
      </c>
      <c r="F100" s="27" t="s">
        <v>294</v>
      </c>
      <c r="G100" t="str">
        <f t="shared" si="1"/>
        <v>道央・道南</v>
      </c>
    </row>
    <row r="101" spans="2:7" ht="15">
      <c r="B101" t="s">
        <v>161</v>
      </c>
      <c r="E101" s="27" t="s">
        <v>128</v>
      </c>
      <c r="F101" s="27" t="s">
        <v>294</v>
      </c>
      <c r="G101" t="str">
        <f t="shared" si="1"/>
        <v>道央・道南</v>
      </c>
    </row>
    <row r="102" spans="2:7" ht="15">
      <c r="B102" t="s">
        <v>162</v>
      </c>
      <c r="E102" s="27" t="s">
        <v>251</v>
      </c>
      <c r="F102" s="27" t="s">
        <v>291</v>
      </c>
      <c r="G102" t="str">
        <f t="shared" si="1"/>
        <v>道東</v>
      </c>
    </row>
    <row r="103" spans="2:7" ht="15">
      <c r="B103" t="s">
        <v>163</v>
      </c>
      <c r="E103" s="27" t="s">
        <v>238</v>
      </c>
      <c r="F103" s="27" t="s">
        <v>303</v>
      </c>
      <c r="G103" t="str">
        <f t="shared" si="1"/>
        <v>道東</v>
      </c>
    </row>
    <row r="104" spans="2:7" ht="15">
      <c r="B104" t="s">
        <v>164</v>
      </c>
      <c r="E104" s="27" t="s">
        <v>223</v>
      </c>
      <c r="F104" s="27" t="s">
        <v>290</v>
      </c>
      <c r="G104" t="str">
        <f t="shared" si="1"/>
        <v>道東</v>
      </c>
    </row>
    <row r="105" spans="2:7" ht="15">
      <c r="B105" t="s">
        <v>165</v>
      </c>
      <c r="E105" s="27" t="s">
        <v>217</v>
      </c>
      <c r="F105" s="27" t="s">
        <v>295</v>
      </c>
      <c r="G105" t="str">
        <f t="shared" si="1"/>
        <v>道北</v>
      </c>
    </row>
    <row r="106" spans="2:7" ht="15">
      <c r="B106" t="s">
        <v>166</v>
      </c>
      <c r="E106" s="27" t="s">
        <v>115</v>
      </c>
      <c r="F106" s="27" t="s">
        <v>281</v>
      </c>
      <c r="G106" t="str">
        <f t="shared" si="1"/>
        <v>道央・道南</v>
      </c>
    </row>
    <row r="107" spans="2:7" ht="15">
      <c r="B107" t="s">
        <v>167</v>
      </c>
      <c r="E107" s="27" t="s">
        <v>137</v>
      </c>
      <c r="F107" s="27" t="s">
        <v>302</v>
      </c>
      <c r="G107" t="str">
        <f t="shared" si="1"/>
        <v>道央・道南</v>
      </c>
    </row>
    <row r="108" spans="2:7" ht="15">
      <c r="B108" t="s">
        <v>168</v>
      </c>
      <c r="E108" s="27" t="s">
        <v>129</v>
      </c>
      <c r="F108" s="27" t="s">
        <v>294</v>
      </c>
      <c r="G108" t="str">
        <f t="shared" si="1"/>
        <v>道央・道南</v>
      </c>
    </row>
    <row r="109" spans="2:7" ht="15">
      <c r="B109" t="s">
        <v>169</v>
      </c>
      <c r="E109" s="27" t="s">
        <v>107</v>
      </c>
      <c r="F109" s="27" t="s">
        <v>282</v>
      </c>
      <c r="G109" t="str">
        <f t="shared" si="1"/>
        <v>道央・道南</v>
      </c>
    </row>
    <row r="110" spans="2:7" ht="15">
      <c r="B110" t="s">
        <v>170</v>
      </c>
      <c r="E110" s="27" t="s">
        <v>165</v>
      </c>
      <c r="F110" s="27" t="s">
        <v>285</v>
      </c>
      <c r="G110" t="str">
        <f t="shared" si="1"/>
        <v>道央・道南</v>
      </c>
    </row>
    <row r="111" spans="2:7" ht="15">
      <c r="B111" t="s">
        <v>171</v>
      </c>
      <c r="E111" s="27" t="s">
        <v>91</v>
      </c>
      <c r="F111" s="27" t="s">
        <v>299</v>
      </c>
      <c r="G111" t="str">
        <f t="shared" si="1"/>
        <v>道央・道南</v>
      </c>
    </row>
    <row r="112" spans="2:7" ht="15">
      <c r="B112" t="s">
        <v>172</v>
      </c>
      <c r="E112" s="27" t="s">
        <v>184</v>
      </c>
      <c r="F112" s="27" t="s">
        <v>305</v>
      </c>
      <c r="G112" t="str">
        <f t="shared" si="1"/>
        <v>道央・道南</v>
      </c>
    </row>
    <row r="113" spans="2:7" ht="15">
      <c r="B113" t="s">
        <v>173</v>
      </c>
      <c r="E113" s="27" t="s">
        <v>74</v>
      </c>
      <c r="F113" s="27" t="s">
        <v>286</v>
      </c>
      <c r="G113" t="str">
        <f t="shared" si="1"/>
        <v>道央・道南</v>
      </c>
    </row>
    <row r="114" spans="2:7" ht="15">
      <c r="B114" t="s">
        <v>174</v>
      </c>
      <c r="E114" s="27" t="s">
        <v>92</v>
      </c>
      <c r="F114" s="27" t="s">
        <v>299</v>
      </c>
      <c r="G114" t="str">
        <f t="shared" si="1"/>
        <v>道央・道南</v>
      </c>
    </row>
    <row r="115" spans="2:7" ht="15">
      <c r="B115" t="s">
        <v>175</v>
      </c>
      <c r="E115" s="27" t="s">
        <v>138</v>
      </c>
      <c r="F115" s="27" t="s">
        <v>302</v>
      </c>
      <c r="G115" t="str">
        <f t="shared" si="1"/>
        <v>道央・道南</v>
      </c>
    </row>
    <row r="116" spans="2:7" ht="15">
      <c r="B116" t="s">
        <v>176</v>
      </c>
      <c r="E116" s="27" t="s">
        <v>245</v>
      </c>
      <c r="F116" s="27" t="s">
        <v>304</v>
      </c>
      <c r="G116" t="str">
        <f t="shared" si="1"/>
        <v>道東</v>
      </c>
    </row>
    <row r="117" spans="2:7" ht="15">
      <c r="B117" t="s">
        <v>177</v>
      </c>
      <c r="E117" s="27" t="s">
        <v>252</v>
      </c>
      <c r="F117" s="27" t="s">
        <v>291</v>
      </c>
      <c r="G117" t="str">
        <f t="shared" si="1"/>
        <v>道東</v>
      </c>
    </row>
    <row r="118" spans="2:7" ht="15">
      <c r="B118" t="s">
        <v>178</v>
      </c>
      <c r="E118" s="27" t="s">
        <v>260</v>
      </c>
      <c r="F118" s="27" t="s">
        <v>288</v>
      </c>
      <c r="G118" t="str">
        <f t="shared" si="1"/>
        <v>道東</v>
      </c>
    </row>
    <row r="119" spans="2:7" ht="15">
      <c r="B119" t="s">
        <v>179</v>
      </c>
      <c r="E119" s="27" t="s">
        <v>75</v>
      </c>
      <c r="F119" s="27" t="s">
        <v>286</v>
      </c>
      <c r="G119" t="str">
        <f t="shared" si="1"/>
        <v>道央・道南</v>
      </c>
    </row>
    <row r="120" spans="2:7" ht="15">
      <c r="B120" t="s">
        <v>180</v>
      </c>
      <c r="E120" s="27" t="s">
        <v>108</v>
      </c>
      <c r="F120" s="27" t="s">
        <v>282</v>
      </c>
      <c r="G120" t="str">
        <f t="shared" si="1"/>
        <v>道央・道南</v>
      </c>
    </row>
    <row r="121" spans="2:7" ht="15">
      <c r="B121" t="s">
        <v>181</v>
      </c>
      <c r="E121" s="27" t="s">
        <v>76</v>
      </c>
      <c r="F121" s="27" t="s">
        <v>286</v>
      </c>
      <c r="G121" t="str">
        <f t="shared" si="1"/>
        <v>道央・道南</v>
      </c>
    </row>
    <row r="122" spans="2:7" ht="15">
      <c r="B122" t="s">
        <v>182</v>
      </c>
      <c r="E122" s="27" t="s">
        <v>176</v>
      </c>
      <c r="F122" s="27" t="s">
        <v>284</v>
      </c>
      <c r="G122" t="str">
        <f t="shared" si="1"/>
        <v>道央・道南</v>
      </c>
    </row>
    <row r="123" spans="2:7" ht="15">
      <c r="B123" t="s">
        <v>183</v>
      </c>
      <c r="E123" s="27" t="s">
        <v>224</v>
      </c>
      <c r="F123" s="27" t="s">
        <v>290</v>
      </c>
      <c r="G123" t="str">
        <f t="shared" si="1"/>
        <v>道東</v>
      </c>
    </row>
    <row r="124" spans="2:7" ht="15">
      <c r="B124" t="s">
        <v>184</v>
      </c>
      <c r="E124" s="27" t="s">
        <v>166</v>
      </c>
      <c r="F124" s="27" t="s">
        <v>285</v>
      </c>
      <c r="G124" t="str">
        <f t="shared" si="1"/>
        <v>道央・道南</v>
      </c>
    </row>
    <row r="125" spans="2:7" ht="15">
      <c r="B125" t="s">
        <v>185</v>
      </c>
      <c r="E125" s="27" t="s">
        <v>225</v>
      </c>
      <c r="F125" s="27" t="s">
        <v>290</v>
      </c>
      <c r="G125" t="str">
        <f t="shared" si="1"/>
        <v>道東</v>
      </c>
    </row>
    <row r="126" spans="2:7" ht="15">
      <c r="B126" t="s">
        <v>186</v>
      </c>
      <c r="E126" s="27" t="s">
        <v>77</v>
      </c>
      <c r="F126" s="27" t="s">
        <v>286</v>
      </c>
      <c r="G126" t="str">
        <f t="shared" si="1"/>
        <v>道央・道南</v>
      </c>
    </row>
    <row r="127" spans="2:7" ht="15">
      <c r="B127" t="s">
        <v>187</v>
      </c>
      <c r="E127" s="27" t="s">
        <v>253</v>
      </c>
      <c r="F127" s="27" t="s">
        <v>291</v>
      </c>
      <c r="G127" t="str">
        <f t="shared" si="1"/>
        <v>道東</v>
      </c>
    </row>
    <row r="128" spans="2:7" ht="15">
      <c r="B128" t="s">
        <v>188</v>
      </c>
      <c r="E128" s="27" t="s">
        <v>209</v>
      </c>
      <c r="F128" s="27" t="s">
        <v>289</v>
      </c>
      <c r="G128" t="str">
        <f t="shared" si="1"/>
        <v>道北</v>
      </c>
    </row>
    <row r="129" spans="2:7" ht="15">
      <c r="B129" t="s">
        <v>189</v>
      </c>
      <c r="E129" s="27" t="s">
        <v>226</v>
      </c>
      <c r="F129" s="27" t="s">
        <v>290</v>
      </c>
      <c r="G129" t="str">
        <f t="shared" si="1"/>
        <v>道東</v>
      </c>
    </row>
    <row r="130" spans="2:7" ht="15">
      <c r="B130" t="s">
        <v>190</v>
      </c>
      <c r="E130" s="27" t="s">
        <v>167</v>
      </c>
      <c r="F130" s="27" t="s">
        <v>285</v>
      </c>
      <c r="G130" t="str">
        <f t="shared" si="1"/>
        <v>道央・道南</v>
      </c>
    </row>
    <row r="131" spans="2:7" ht="15">
      <c r="B131" t="s">
        <v>191</v>
      </c>
      <c r="E131" s="27" t="s">
        <v>254</v>
      </c>
      <c r="F131" s="27" t="s">
        <v>291</v>
      </c>
      <c r="G131" t="str">
        <f t="shared" si="1"/>
        <v>道東</v>
      </c>
    </row>
    <row r="132" spans="2:7" ht="15">
      <c r="B132" t="s">
        <v>192</v>
      </c>
      <c r="E132" s="27" t="s">
        <v>201</v>
      </c>
      <c r="F132" s="27" t="s">
        <v>287</v>
      </c>
      <c r="G132" t="str">
        <f aca="true" t="shared" si="2" ref="G132:G195">+VLOOKUP(F132,$J$3:$K$23,2)</f>
        <v>道北</v>
      </c>
    </row>
    <row r="133" spans="2:7" ht="15">
      <c r="B133" t="s">
        <v>193</v>
      </c>
      <c r="E133" s="27" t="s">
        <v>202</v>
      </c>
      <c r="F133" s="27" t="s">
        <v>287</v>
      </c>
      <c r="G133" t="str">
        <f t="shared" si="2"/>
        <v>道北</v>
      </c>
    </row>
    <row r="134" spans="2:7" ht="15">
      <c r="B134" t="s">
        <v>194</v>
      </c>
      <c r="E134" s="6" t="s">
        <v>306</v>
      </c>
      <c r="F134" s="27" t="s">
        <v>283</v>
      </c>
      <c r="G134" t="str">
        <f t="shared" si="2"/>
        <v>道東</v>
      </c>
    </row>
    <row r="135" spans="2:7" ht="15">
      <c r="B135" t="s">
        <v>195</v>
      </c>
      <c r="E135" s="6" t="s">
        <v>307</v>
      </c>
      <c r="F135" s="27" t="s">
        <v>297</v>
      </c>
      <c r="G135" t="str">
        <f t="shared" si="2"/>
        <v>道東</v>
      </c>
    </row>
    <row r="136" spans="2:7" ht="15">
      <c r="B136" t="s">
        <v>196</v>
      </c>
      <c r="E136" s="27" t="s">
        <v>177</v>
      </c>
      <c r="F136" s="27" t="s">
        <v>284</v>
      </c>
      <c r="G136" t="str">
        <f t="shared" si="2"/>
        <v>道央・道南</v>
      </c>
    </row>
    <row r="137" spans="2:7" ht="15">
      <c r="B137" t="s">
        <v>197</v>
      </c>
      <c r="E137" s="27" t="s">
        <v>261</v>
      </c>
      <c r="F137" s="27" t="s">
        <v>288</v>
      </c>
      <c r="G137" t="str">
        <f t="shared" si="2"/>
        <v>道東</v>
      </c>
    </row>
    <row r="138" spans="2:7" ht="15">
      <c r="B138" t="s">
        <v>198</v>
      </c>
      <c r="E138" s="27" t="s">
        <v>190</v>
      </c>
      <c r="F138" s="27" t="s">
        <v>292</v>
      </c>
      <c r="G138" t="str">
        <f t="shared" si="2"/>
        <v>道北</v>
      </c>
    </row>
    <row r="139" spans="2:7" ht="15">
      <c r="B139" t="s">
        <v>199</v>
      </c>
      <c r="E139" s="27" t="s">
        <v>148</v>
      </c>
      <c r="F139" s="27" t="s">
        <v>293</v>
      </c>
      <c r="G139" t="str">
        <f t="shared" si="2"/>
        <v>道央・道南</v>
      </c>
    </row>
    <row r="140" spans="2:7" ht="15">
      <c r="B140" t="s">
        <v>200</v>
      </c>
      <c r="E140" s="27" t="s">
        <v>93</v>
      </c>
      <c r="F140" s="27" t="s">
        <v>299</v>
      </c>
      <c r="G140" t="str">
        <f t="shared" si="2"/>
        <v>道央・道南</v>
      </c>
    </row>
    <row r="141" spans="2:7" ht="15">
      <c r="B141" t="s">
        <v>201</v>
      </c>
      <c r="E141" s="27" t="s">
        <v>227</v>
      </c>
      <c r="F141" s="27" t="s">
        <v>290</v>
      </c>
      <c r="G141" t="str">
        <f t="shared" si="2"/>
        <v>道東</v>
      </c>
    </row>
    <row r="142" spans="2:7" ht="15">
      <c r="B142" t="s">
        <v>202</v>
      </c>
      <c r="E142" s="27" t="s">
        <v>149</v>
      </c>
      <c r="F142" s="27" t="s">
        <v>293</v>
      </c>
      <c r="G142" t="str">
        <f t="shared" si="2"/>
        <v>道央・道南</v>
      </c>
    </row>
    <row r="143" spans="2:7" ht="15">
      <c r="B143" t="s">
        <v>203</v>
      </c>
      <c r="E143" s="27" t="s">
        <v>267</v>
      </c>
      <c r="F143" s="27" t="s">
        <v>283</v>
      </c>
      <c r="G143" t="str">
        <f t="shared" si="2"/>
        <v>道東</v>
      </c>
    </row>
    <row r="144" spans="2:7" ht="15">
      <c r="B144" t="s">
        <v>204</v>
      </c>
      <c r="E144" s="27" t="s">
        <v>268</v>
      </c>
      <c r="F144" s="27" t="s">
        <v>283</v>
      </c>
      <c r="G144" t="str">
        <f t="shared" si="2"/>
        <v>道東</v>
      </c>
    </row>
    <row r="145" spans="2:7" ht="15">
      <c r="B145" t="s">
        <v>205</v>
      </c>
      <c r="E145" s="27" t="s">
        <v>210</v>
      </c>
      <c r="F145" s="27" t="s">
        <v>289</v>
      </c>
      <c r="G145" t="str">
        <f t="shared" si="2"/>
        <v>道北</v>
      </c>
    </row>
    <row r="146" spans="2:7" ht="15">
      <c r="B146" t="s">
        <v>206</v>
      </c>
      <c r="E146" s="27" t="s">
        <v>203</v>
      </c>
      <c r="F146" s="27" t="s">
        <v>287</v>
      </c>
      <c r="G146" t="str">
        <f t="shared" si="2"/>
        <v>道北</v>
      </c>
    </row>
    <row r="147" spans="2:7" ht="15">
      <c r="B147" t="s">
        <v>207</v>
      </c>
      <c r="E147" s="27" t="s">
        <v>94</v>
      </c>
      <c r="F147" s="27" t="s">
        <v>299</v>
      </c>
      <c r="G147" t="str">
        <f t="shared" si="2"/>
        <v>道央・道南</v>
      </c>
    </row>
    <row r="148" spans="2:7" ht="15">
      <c r="B148" t="s">
        <v>208</v>
      </c>
      <c r="E148" s="27" t="s">
        <v>130</v>
      </c>
      <c r="F148" s="27" t="s">
        <v>294</v>
      </c>
      <c r="G148" t="str">
        <f t="shared" si="2"/>
        <v>道央・道南</v>
      </c>
    </row>
    <row r="149" spans="2:7" ht="15">
      <c r="B149" t="s">
        <v>209</v>
      </c>
      <c r="E149" s="27" t="s">
        <v>178</v>
      </c>
      <c r="F149" s="27" t="s">
        <v>284</v>
      </c>
      <c r="G149" t="str">
        <f t="shared" si="2"/>
        <v>道央・道南</v>
      </c>
    </row>
    <row r="150" spans="2:7" ht="15">
      <c r="B150" t="s">
        <v>210</v>
      </c>
      <c r="E150" s="27" t="s">
        <v>179</v>
      </c>
      <c r="F150" s="27" t="s">
        <v>284</v>
      </c>
      <c r="G150" t="str">
        <f t="shared" si="2"/>
        <v>道央・道南</v>
      </c>
    </row>
    <row r="151" spans="2:7" ht="15">
      <c r="B151" t="s">
        <v>211</v>
      </c>
      <c r="E151" s="27" t="s">
        <v>239</v>
      </c>
      <c r="F151" s="27" t="s">
        <v>303</v>
      </c>
      <c r="G151" t="str">
        <f t="shared" si="2"/>
        <v>道東</v>
      </c>
    </row>
    <row r="152" spans="2:7" ht="15">
      <c r="B152" t="s">
        <v>212</v>
      </c>
      <c r="E152" s="27" t="s">
        <v>150</v>
      </c>
      <c r="F152" s="27" t="s">
        <v>293</v>
      </c>
      <c r="G152" t="str">
        <f t="shared" si="2"/>
        <v>道央・道南</v>
      </c>
    </row>
    <row r="153" spans="2:7" ht="15">
      <c r="B153" t="s">
        <v>213</v>
      </c>
      <c r="E153" s="27" t="s">
        <v>180</v>
      </c>
      <c r="F153" s="27" t="s">
        <v>284</v>
      </c>
      <c r="G153" t="str">
        <f t="shared" si="2"/>
        <v>道央・道南</v>
      </c>
    </row>
    <row r="154" spans="2:7" ht="15">
      <c r="B154" t="s">
        <v>214</v>
      </c>
      <c r="E154" s="27" t="s">
        <v>78</v>
      </c>
      <c r="F154" s="27" t="s">
        <v>286</v>
      </c>
      <c r="G154" t="str">
        <f t="shared" si="2"/>
        <v>道央・道南</v>
      </c>
    </row>
    <row r="155" spans="2:7" ht="15">
      <c r="B155" t="s">
        <v>215</v>
      </c>
      <c r="E155" s="27" t="s">
        <v>95</v>
      </c>
      <c r="F155" s="27" t="s">
        <v>299</v>
      </c>
      <c r="G155" t="str">
        <f t="shared" si="2"/>
        <v>道央・道南</v>
      </c>
    </row>
    <row r="156" spans="2:7" ht="15">
      <c r="B156" t="s">
        <v>216</v>
      </c>
      <c r="E156" s="27" t="s">
        <v>96</v>
      </c>
      <c r="F156" s="27" t="s">
        <v>299</v>
      </c>
      <c r="G156" t="str">
        <f t="shared" si="2"/>
        <v>道央・道南</v>
      </c>
    </row>
    <row r="157" spans="2:7" ht="15">
      <c r="B157" t="s">
        <v>217</v>
      </c>
      <c r="E157" s="27" t="s">
        <v>204</v>
      </c>
      <c r="F157" s="27" t="s">
        <v>287</v>
      </c>
      <c r="G157" t="str">
        <f t="shared" si="2"/>
        <v>道北</v>
      </c>
    </row>
    <row r="158" spans="2:7" ht="15">
      <c r="B158" t="s">
        <v>218</v>
      </c>
      <c r="E158" s="27" t="s">
        <v>168</v>
      </c>
      <c r="F158" s="27" t="s">
        <v>285</v>
      </c>
      <c r="G158" t="str">
        <f t="shared" si="2"/>
        <v>道央・道南</v>
      </c>
    </row>
    <row r="159" spans="2:7" ht="15">
      <c r="B159" t="s">
        <v>219</v>
      </c>
      <c r="E159" s="27" t="s">
        <v>97</v>
      </c>
      <c r="F159" s="27" t="s">
        <v>299</v>
      </c>
      <c r="G159" t="str">
        <f t="shared" si="2"/>
        <v>道央・道南</v>
      </c>
    </row>
    <row r="160" spans="2:7" ht="15">
      <c r="B160" t="s">
        <v>220</v>
      </c>
      <c r="E160" s="27" t="s">
        <v>185</v>
      </c>
      <c r="F160" s="27" t="s">
        <v>305</v>
      </c>
      <c r="G160" t="str">
        <f t="shared" si="2"/>
        <v>道央・道南</v>
      </c>
    </row>
    <row r="161" spans="2:7" ht="15">
      <c r="B161" t="s">
        <v>221</v>
      </c>
      <c r="E161" s="27" t="s">
        <v>151</v>
      </c>
      <c r="F161" s="27" t="s">
        <v>293</v>
      </c>
      <c r="G161" t="str">
        <f t="shared" si="2"/>
        <v>道央・道南</v>
      </c>
    </row>
    <row r="162" spans="2:7" ht="15">
      <c r="B162" t="s">
        <v>222</v>
      </c>
      <c r="E162" s="27" t="s">
        <v>116</v>
      </c>
      <c r="F162" s="27" t="s">
        <v>281</v>
      </c>
      <c r="G162" t="str">
        <f t="shared" si="2"/>
        <v>道央・道南</v>
      </c>
    </row>
    <row r="163" spans="2:7" ht="15">
      <c r="B163" t="s">
        <v>223</v>
      </c>
      <c r="E163" s="27" t="s">
        <v>131</v>
      </c>
      <c r="F163" s="27" t="s">
        <v>294</v>
      </c>
      <c r="G163" t="str">
        <f t="shared" si="2"/>
        <v>道央・道南</v>
      </c>
    </row>
    <row r="164" spans="2:7" ht="15">
      <c r="B164" t="s">
        <v>224</v>
      </c>
      <c r="E164" s="27" t="s">
        <v>262</v>
      </c>
      <c r="F164" s="27" t="s">
        <v>288</v>
      </c>
      <c r="G164" t="str">
        <f t="shared" si="2"/>
        <v>道東</v>
      </c>
    </row>
    <row r="165" spans="2:7" ht="15">
      <c r="B165" t="s">
        <v>225</v>
      </c>
      <c r="E165" s="27" t="s">
        <v>228</v>
      </c>
      <c r="F165" s="27" t="s">
        <v>290</v>
      </c>
      <c r="G165" t="str">
        <f t="shared" si="2"/>
        <v>道東</v>
      </c>
    </row>
    <row r="166" spans="2:7" ht="15">
      <c r="B166" t="s">
        <v>226</v>
      </c>
      <c r="E166" s="27" t="s">
        <v>98</v>
      </c>
      <c r="F166" s="27" t="s">
        <v>299</v>
      </c>
      <c r="G166" t="str">
        <f t="shared" si="2"/>
        <v>道央・道南</v>
      </c>
    </row>
    <row r="167" spans="2:7" ht="15">
      <c r="B167" t="s">
        <v>227</v>
      </c>
      <c r="E167" s="27" t="s">
        <v>79</v>
      </c>
      <c r="F167" s="27" t="s">
        <v>286</v>
      </c>
      <c r="G167" t="str">
        <f t="shared" si="2"/>
        <v>道央・道南</v>
      </c>
    </row>
    <row r="168" spans="2:7" ht="15">
      <c r="B168" t="s">
        <v>228</v>
      </c>
      <c r="E168" s="27" t="s">
        <v>99</v>
      </c>
      <c r="F168" s="27" t="s">
        <v>299</v>
      </c>
      <c r="G168" t="str">
        <f t="shared" si="2"/>
        <v>道央・道南</v>
      </c>
    </row>
    <row r="169" spans="2:7" ht="15">
      <c r="B169" t="s">
        <v>229</v>
      </c>
      <c r="E169" s="27" t="s">
        <v>181</v>
      </c>
      <c r="F169" s="27" t="s">
        <v>284</v>
      </c>
      <c r="G169" t="str">
        <f t="shared" si="2"/>
        <v>道央・道南</v>
      </c>
    </row>
    <row r="170" spans="2:7" ht="15">
      <c r="B170" t="s">
        <v>230</v>
      </c>
      <c r="E170" s="27" t="s">
        <v>169</v>
      </c>
      <c r="F170" s="27" t="s">
        <v>285</v>
      </c>
      <c r="G170" t="str">
        <f t="shared" si="2"/>
        <v>道央・道南</v>
      </c>
    </row>
    <row r="171" spans="2:7" ht="15">
      <c r="B171" t="s">
        <v>231</v>
      </c>
      <c r="E171" s="27" t="s">
        <v>182</v>
      </c>
      <c r="F171" s="27" t="s">
        <v>284</v>
      </c>
      <c r="G171" t="str">
        <f t="shared" si="2"/>
        <v>道央・道南</v>
      </c>
    </row>
    <row r="172" spans="2:7" ht="15">
      <c r="B172" t="s">
        <v>232</v>
      </c>
      <c r="E172" s="27" t="s">
        <v>205</v>
      </c>
      <c r="F172" s="27" t="s">
        <v>287</v>
      </c>
      <c r="G172" t="str">
        <f t="shared" si="2"/>
        <v>道北</v>
      </c>
    </row>
    <row r="173" spans="2:7" ht="15">
      <c r="B173" t="s">
        <v>233</v>
      </c>
      <c r="E173" s="27" t="s">
        <v>229</v>
      </c>
      <c r="F173" s="27" t="s">
        <v>290</v>
      </c>
      <c r="G173" t="str">
        <f t="shared" si="2"/>
        <v>道東</v>
      </c>
    </row>
    <row r="174" spans="2:7" ht="15">
      <c r="B174" t="s">
        <v>234</v>
      </c>
      <c r="E174" s="27" t="s">
        <v>269</v>
      </c>
      <c r="F174" s="27" t="s">
        <v>283</v>
      </c>
      <c r="G174" t="str">
        <f t="shared" si="2"/>
        <v>道東</v>
      </c>
    </row>
    <row r="175" spans="2:7" ht="15">
      <c r="B175" t="s">
        <v>235</v>
      </c>
      <c r="E175" s="6" t="s">
        <v>308</v>
      </c>
      <c r="F175" s="27" t="s">
        <v>283</v>
      </c>
      <c r="G175" t="str">
        <f t="shared" si="2"/>
        <v>道東</v>
      </c>
    </row>
    <row r="176" spans="2:7" ht="15">
      <c r="B176" t="s">
        <v>236</v>
      </c>
      <c r="E176" s="6" t="s">
        <v>309</v>
      </c>
      <c r="F176" s="27" t="s">
        <v>297</v>
      </c>
      <c r="G176" t="str">
        <f t="shared" si="2"/>
        <v>道東</v>
      </c>
    </row>
    <row r="177" spans="2:7" ht="15">
      <c r="B177" t="s">
        <v>237</v>
      </c>
      <c r="E177" s="27" t="s">
        <v>139</v>
      </c>
      <c r="F177" s="27" t="s">
        <v>302</v>
      </c>
      <c r="G177" t="str">
        <f t="shared" si="2"/>
        <v>道央・道南</v>
      </c>
    </row>
    <row r="178" spans="2:7" ht="15">
      <c r="B178" t="s">
        <v>238</v>
      </c>
      <c r="E178" s="27" t="s">
        <v>270</v>
      </c>
      <c r="F178" s="27" t="s">
        <v>297</v>
      </c>
      <c r="G178" t="str">
        <f t="shared" si="2"/>
        <v>道東</v>
      </c>
    </row>
    <row r="179" spans="2:7" ht="15">
      <c r="B179" t="s">
        <v>239</v>
      </c>
      <c r="E179" s="27" t="s">
        <v>211</v>
      </c>
      <c r="F179" s="27" t="s">
        <v>289</v>
      </c>
      <c r="G179" t="str">
        <f t="shared" si="2"/>
        <v>道北</v>
      </c>
    </row>
    <row r="180" spans="2:7" ht="15">
      <c r="B180" t="s">
        <v>240</v>
      </c>
      <c r="E180" s="27" t="s">
        <v>183</v>
      </c>
      <c r="F180" s="27" t="s">
        <v>284</v>
      </c>
      <c r="G180" t="str">
        <f t="shared" si="2"/>
        <v>道央・道南</v>
      </c>
    </row>
    <row r="181" spans="2:7" ht="15">
      <c r="B181" t="s">
        <v>241</v>
      </c>
      <c r="E181" s="27" t="s">
        <v>191</v>
      </c>
      <c r="F181" s="27" t="s">
        <v>292</v>
      </c>
      <c r="G181" t="str">
        <f t="shared" si="2"/>
        <v>道北</v>
      </c>
    </row>
    <row r="182" spans="2:7" ht="15">
      <c r="B182" t="s">
        <v>242</v>
      </c>
      <c r="E182" s="27" t="s">
        <v>80</v>
      </c>
      <c r="F182" s="27" t="s">
        <v>286</v>
      </c>
      <c r="G182" t="str">
        <f t="shared" si="2"/>
        <v>道央・道南</v>
      </c>
    </row>
    <row r="183" spans="2:7" ht="15">
      <c r="B183" t="s">
        <v>243</v>
      </c>
      <c r="E183" s="27" t="s">
        <v>117</v>
      </c>
      <c r="F183" s="27" t="s">
        <v>281</v>
      </c>
      <c r="G183" t="str">
        <f t="shared" si="2"/>
        <v>道央・道南</v>
      </c>
    </row>
    <row r="184" spans="2:7" ht="15">
      <c r="B184" t="s">
        <v>244</v>
      </c>
      <c r="E184" s="6" t="s">
        <v>310</v>
      </c>
      <c r="F184" s="27" t="s">
        <v>283</v>
      </c>
      <c r="G184" t="str">
        <f t="shared" si="2"/>
        <v>道東</v>
      </c>
    </row>
    <row r="185" spans="2:7" ht="15">
      <c r="B185" t="s">
        <v>245</v>
      </c>
      <c r="E185" s="6" t="s">
        <v>311</v>
      </c>
      <c r="F185" s="27" t="s">
        <v>297</v>
      </c>
      <c r="G185" t="str">
        <f t="shared" si="2"/>
        <v>道東</v>
      </c>
    </row>
    <row r="186" spans="2:7" ht="15">
      <c r="B186" t="s">
        <v>246</v>
      </c>
      <c r="E186" s="27" t="s">
        <v>100</v>
      </c>
      <c r="F186" s="27" t="s">
        <v>299</v>
      </c>
      <c r="G186" t="str">
        <f t="shared" si="2"/>
        <v>道央・道南</v>
      </c>
    </row>
    <row r="187" spans="2:7" ht="15">
      <c r="B187" t="s">
        <v>247</v>
      </c>
      <c r="E187" s="27" t="s">
        <v>109</v>
      </c>
      <c r="F187" s="27" t="s">
        <v>282</v>
      </c>
      <c r="G187" t="str">
        <f t="shared" si="2"/>
        <v>道央・道南</v>
      </c>
    </row>
    <row r="188" spans="2:7" ht="15">
      <c r="B188" t="s">
        <v>248</v>
      </c>
      <c r="E188" s="27" t="s">
        <v>263</v>
      </c>
      <c r="F188" s="27" t="s">
        <v>288</v>
      </c>
      <c r="G188" t="str">
        <f t="shared" si="2"/>
        <v>道東</v>
      </c>
    </row>
    <row r="189" spans="2:7" ht="15">
      <c r="B189" t="s">
        <v>249</v>
      </c>
      <c r="E189" s="27" t="s">
        <v>212</v>
      </c>
      <c r="F189" s="27" t="s">
        <v>289</v>
      </c>
      <c r="G189" t="str">
        <f t="shared" si="2"/>
        <v>道北</v>
      </c>
    </row>
    <row r="190" spans="2:7" ht="15">
      <c r="B190" t="s">
        <v>250</v>
      </c>
      <c r="E190" s="27" t="s">
        <v>230</v>
      </c>
      <c r="F190" s="27" t="s">
        <v>290</v>
      </c>
      <c r="G190" t="str">
        <f t="shared" si="2"/>
        <v>道東</v>
      </c>
    </row>
    <row r="191" spans="2:7" ht="15">
      <c r="B191" t="s">
        <v>251</v>
      </c>
      <c r="E191" s="27" t="s">
        <v>152</v>
      </c>
      <c r="F191" s="27" t="s">
        <v>293</v>
      </c>
      <c r="G191" t="str">
        <f t="shared" si="2"/>
        <v>道央・道南</v>
      </c>
    </row>
    <row r="192" spans="2:7" ht="15">
      <c r="B192" t="s">
        <v>252</v>
      </c>
      <c r="E192" s="27" t="s">
        <v>153</v>
      </c>
      <c r="F192" s="27" t="s">
        <v>293</v>
      </c>
      <c r="G192" t="str">
        <f t="shared" si="2"/>
        <v>道央・道南</v>
      </c>
    </row>
    <row r="193" spans="2:7" ht="15">
      <c r="B193" t="s">
        <v>253</v>
      </c>
      <c r="E193" s="27" t="s">
        <v>132</v>
      </c>
      <c r="F193" s="27" t="s">
        <v>294</v>
      </c>
      <c r="G193" t="str">
        <f t="shared" si="2"/>
        <v>道央・道南</v>
      </c>
    </row>
    <row r="194" spans="2:7" ht="15">
      <c r="B194" t="s">
        <v>254</v>
      </c>
      <c r="E194" s="27" t="s">
        <v>170</v>
      </c>
      <c r="F194" s="27" t="s">
        <v>285</v>
      </c>
      <c r="G194" t="str">
        <f t="shared" si="2"/>
        <v>道央・道南</v>
      </c>
    </row>
    <row r="195" spans="2:7" ht="15">
      <c r="B195" t="s">
        <v>255</v>
      </c>
      <c r="E195" s="27" t="s">
        <v>213</v>
      </c>
      <c r="F195" s="27" t="s">
        <v>289</v>
      </c>
      <c r="G195" t="str">
        <f t="shared" si="2"/>
        <v>道北</v>
      </c>
    </row>
    <row r="196" spans="2:7" ht="15">
      <c r="B196" t="s">
        <v>256</v>
      </c>
      <c r="E196" s="27" t="s">
        <v>192</v>
      </c>
      <c r="F196" s="27" t="s">
        <v>292</v>
      </c>
      <c r="G196" t="str">
        <f aca="true" t="shared" si="3" ref="G196:G220">+VLOOKUP(F196,$J$3:$K$23,2)</f>
        <v>道北</v>
      </c>
    </row>
    <row r="197" spans="2:7" ht="15">
      <c r="B197" t="s">
        <v>257</v>
      </c>
      <c r="E197" s="27" t="s">
        <v>255</v>
      </c>
      <c r="F197" s="27" t="s">
        <v>291</v>
      </c>
      <c r="G197" t="str">
        <f t="shared" si="3"/>
        <v>道東</v>
      </c>
    </row>
    <row r="198" spans="2:7" ht="15">
      <c r="B198" t="s">
        <v>258</v>
      </c>
      <c r="E198" s="27" t="s">
        <v>171</v>
      </c>
      <c r="F198" s="27" t="s">
        <v>285</v>
      </c>
      <c r="G198" t="str">
        <f t="shared" si="3"/>
        <v>道央・道南</v>
      </c>
    </row>
    <row r="199" spans="2:7" ht="15">
      <c r="B199" t="s">
        <v>259</v>
      </c>
      <c r="E199" s="27" t="s">
        <v>256</v>
      </c>
      <c r="F199" s="27" t="s">
        <v>291</v>
      </c>
      <c r="G199" t="str">
        <f t="shared" si="3"/>
        <v>道東</v>
      </c>
    </row>
    <row r="200" spans="2:7" ht="15">
      <c r="B200" t="s">
        <v>260</v>
      </c>
      <c r="E200" s="27" t="s">
        <v>101</v>
      </c>
      <c r="F200" s="27" t="s">
        <v>299</v>
      </c>
      <c r="G200" t="str">
        <f t="shared" si="3"/>
        <v>道央・道南</v>
      </c>
    </row>
    <row r="201" spans="2:7" ht="15">
      <c r="B201" t="s">
        <v>261</v>
      </c>
      <c r="E201" s="27" t="s">
        <v>193</v>
      </c>
      <c r="F201" s="27" t="s">
        <v>292</v>
      </c>
      <c r="G201" t="str">
        <f t="shared" si="3"/>
        <v>道北</v>
      </c>
    </row>
    <row r="202" spans="2:7" ht="15">
      <c r="B202" t="s">
        <v>262</v>
      </c>
      <c r="E202" s="27" t="s">
        <v>240</v>
      </c>
      <c r="F202" s="27" t="s">
        <v>303</v>
      </c>
      <c r="G202" t="str">
        <f t="shared" si="3"/>
        <v>道東</v>
      </c>
    </row>
    <row r="203" spans="2:7" ht="15">
      <c r="B203" t="s">
        <v>263</v>
      </c>
      <c r="E203" s="27" t="s">
        <v>81</v>
      </c>
      <c r="F203" s="27" t="s">
        <v>286</v>
      </c>
      <c r="G203" t="str">
        <f t="shared" si="3"/>
        <v>道央・道南</v>
      </c>
    </row>
    <row r="204" spans="2:7" ht="15">
      <c r="B204" t="s">
        <v>264</v>
      </c>
      <c r="E204" s="27" t="s">
        <v>218</v>
      </c>
      <c r="F204" s="27" t="s">
        <v>295</v>
      </c>
      <c r="G204" t="str">
        <f t="shared" si="3"/>
        <v>道北</v>
      </c>
    </row>
    <row r="205" spans="2:7" ht="15">
      <c r="B205" t="s">
        <v>265</v>
      </c>
      <c r="E205" s="27" t="s">
        <v>118</v>
      </c>
      <c r="F205" s="27" t="s">
        <v>281</v>
      </c>
      <c r="G205" t="str">
        <f t="shared" si="3"/>
        <v>道央・道南</v>
      </c>
    </row>
    <row r="206" spans="2:7" ht="15">
      <c r="B206" t="s">
        <v>266</v>
      </c>
      <c r="E206" s="27" t="s">
        <v>241</v>
      </c>
      <c r="F206" s="27" t="s">
        <v>303</v>
      </c>
      <c r="G206" t="str">
        <f t="shared" si="3"/>
        <v>道東</v>
      </c>
    </row>
    <row r="207" spans="2:7" ht="15">
      <c r="B207" t="s">
        <v>267</v>
      </c>
      <c r="E207" s="27" t="s">
        <v>154</v>
      </c>
      <c r="F207" s="27" t="s">
        <v>293</v>
      </c>
      <c r="G207" t="str">
        <f t="shared" si="3"/>
        <v>道央・道南</v>
      </c>
    </row>
    <row r="208" spans="2:7" ht="15">
      <c r="B208" t="s">
        <v>268</v>
      </c>
      <c r="E208" s="27" t="s">
        <v>219</v>
      </c>
      <c r="F208" s="27" t="s">
        <v>295</v>
      </c>
      <c r="G208" t="str">
        <f t="shared" si="3"/>
        <v>道北</v>
      </c>
    </row>
    <row r="209" spans="2:7" ht="15">
      <c r="B209" t="s">
        <v>269</v>
      </c>
      <c r="E209" s="27" t="s">
        <v>172</v>
      </c>
      <c r="F209" s="27" t="s">
        <v>285</v>
      </c>
      <c r="G209" t="str">
        <f t="shared" si="3"/>
        <v>道央・道南</v>
      </c>
    </row>
    <row r="210" spans="2:7" ht="15">
      <c r="B210" t="s">
        <v>270</v>
      </c>
      <c r="E210" s="27" t="s">
        <v>133</v>
      </c>
      <c r="F210" s="27" t="s">
        <v>294</v>
      </c>
      <c r="G210" t="str">
        <f t="shared" si="3"/>
        <v>道央・道南</v>
      </c>
    </row>
    <row r="211" spans="2:7" ht="15">
      <c r="B211" t="s">
        <v>271</v>
      </c>
      <c r="E211" s="27" t="s">
        <v>119</v>
      </c>
      <c r="F211" s="27" t="s">
        <v>281</v>
      </c>
      <c r="G211" t="str">
        <f t="shared" si="3"/>
        <v>道央・道南</v>
      </c>
    </row>
    <row r="212" spans="2:7" ht="15">
      <c r="B212" t="s">
        <v>272</v>
      </c>
      <c r="E212" s="27" t="s">
        <v>274</v>
      </c>
      <c r="F212" s="27" t="s">
        <v>297</v>
      </c>
      <c r="G212" t="str">
        <f t="shared" si="3"/>
        <v>道東</v>
      </c>
    </row>
    <row r="213" spans="2:7" ht="15">
      <c r="B213" t="s">
        <v>273</v>
      </c>
      <c r="E213" s="27" t="s">
        <v>134</v>
      </c>
      <c r="F213" s="27" t="s">
        <v>294</v>
      </c>
      <c r="G213" t="str">
        <f t="shared" si="3"/>
        <v>道央・道南</v>
      </c>
    </row>
    <row r="214" spans="2:7" ht="15">
      <c r="B214" t="s">
        <v>274</v>
      </c>
      <c r="E214" s="27" t="s">
        <v>214</v>
      </c>
      <c r="F214" s="27" t="s">
        <v>289</v>
      </c>
      <c r="G214" t="str">
        <f t="shared" si="3"/>
        <v>道北</v>
      </c>
    </row>
    <row r="215" spans="2:7" ht="15">
      <c r="B215" t="s">
        <v>275</v>
      </c>
      <c r="E215" s="27" t="s">
        <v>246</v>
      </c>
      <c r="F215" s="27" t="s">
        <v>304</v>
      </c>
      <c r="G215" t="str">
        <f t="shared" si="3"/>
        <v>道東</v>
      </c>
    </row>
    <row r="216" spans="2:7" ht="15">
      <c r="B216" t="s">
        <v>276</v>
      </c>
      <c r="E216" s="27" t="s">
        <v>110</v>
      </c>
      <c r="F216" s="27" t="s">
        <v>282</v>
      </c>
      <c r="G216" t="str">
        <f t="shared" si="3"/>
        <v>道央・道南</v>
      </c>
    </row>
    <row r="217" spans="2:7" ht="15">
      <c r="B217" t="s">
        <v>277</v>
      </c>
      <c r="E217" s="27" t="s">
        <v>231</v>
      </c>
      <c r="F217" s="27" t="s">
        <v>290</v>
      </c>
      <c r="G217" t="str">
        <f t="shared" si="3"/>
        <v>道東</v>
      </c>
    </row>
    <row r="218" spans="2:7" ht="15">
      <c r="B218" t="s">
        <v>278</v>
      </c>
      <c r="E218" s="27" t="s">
        <v>140</v>
      </c>
      <c r="F218" s="27" t="s">
        <v>302</v>
      </c>
      <c r="G218" t="str">
        <f t="shared" si="3"/>
        <v>道央・道南</v>
      </c>
    </row>
    <row r="219" spans="2:7" ht="15">
      <c r="B219" t="s">
        <v>279</v>
      </c>
      <c r="E219" s="27" t="s">
        <v>215</v>
      </c>
      <c r="F219" s="27" t="s">
        <v>289</v>
      </c>
      <c r="G219" t="str">
        <f t="shared" si="3"/>
        <v>道北</v>
      </c>
    </row>
    <row r="220" spans="2:7" ht="15">
      <c r="B220" t="s">
        <v>280</v>
      </c>
      <c r="E220" s="27" t="s">
        <v>194</v>
      </c>
      <c r="F220" s="27" t="s">
        <v>292</v>
      </c>
      <c r="G220" t="str">
        <f t="shared" si="3"/>
        <v>道北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北海道立根釧農業試験場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三枝俊哉</dc:creator>
  <cp:keywords/>
  <dc:description/>
  <cp:lastModifiedBy>A</cp:lastModifiedBy>
  <dcterms:created xsi:type="dcterms:W3CDTF">2006-12-24T05:13:46Z</dcterms:created>
  <dcterms:modified xsi:type="dcterms:W3CDTF">2007-01-14T05:53:10Z</dcterms:modified>
  <cp:category/>
  <cp:version/>
  <cp:contentType/>
  <cp:contentStatus/>
</cp:coreProperties>
</file>